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kovacikova\Documents\Rok 2022\Záverečný účet 2022\Materiál\"/>
    </mc:Choice>
  </mc:AlternateContent>
  <xr:revisionPtr revIDLastSave="0" documentId="13_ncr:1_{E265E720-A745-403F-8016-B34E38ED7D20}" xr6:coauthVersionLast="47" xr6:coauthVersionMax="47" xr10:uidLastSave="{00000000-0000-0000-0000-000000000000}"/>
  <bookViews>
    <workbookView xWindow="-28920" yWindow="15" windowWidth="29040" windowHeight="15840" tabRatio="638" activeTab="2" xr2:uid="{00000000-000D-0000-FFFF-FFFF00000000}"/>
  </bookViews>
  <sheets>
    <sheet name="príjmy " sheetId="5" r:id="rId1"/>
    <sheet name="výdavky " sheetId="6" r:id="rId2"/>
    <sheet name="sumár " sheetId="7" r:id="rId3"/>
    <sheet name="pomocná tabuľka - príjmy 2013" sheetId="1" state="hidden" r:id="rId4"/>
    <sheet name="pomocná tabuľka - výdavky 2013" sheetId="2" state="hidden" r:id="rId5"/>
    <sheet name="pomocná tabuľka - sumár 2013" sheetId="3" state="hidden" r:id="rId6"/>
    <sheet name="investície" sheetId="12" r:id="rId7"/>
    <sheet name="úverová zaťaženosť" sheetId="13" r:id="rId8"/>
    <sheet name="Čerpanie celkové" sheetId="14" r:id="rId9"/>
  </sheets>
  <externalReferences>
    <externalReference r:id="rId10"/>
    <externalReference r:id="rId11"/>
    <externalReference r:id="rId12"/>
    <externalReference r:id="rId13"/>
    <externalReference r:id="rId14"/>
  </externalReferences>
  <definedNames>
    <definedName name="_xlnm.Print_Titles" localSheetId="3">'pomocná tabuľka - príjmy 2013'!$2:$2</definedName>
    <definedName name="_xlnm.Print_Titles" localSheetId="4">'pomocná tabuľka - výdavky 2013'!$5:$7</definedName>
    <definedName name="_xlnm.Print_Titles" localSheetId="0">'príjmy '!$2:$3</definedName>
    <definedName name="_xlnm.Print_Titles" localSheetId="1">'výdavky '!$3:$5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7" l="1"/>
  <c r="D30" i="7"/>
  <c r="E30" i="7"/>
  <c r="B30" i="7"/>
  <c r="B29" i="7"/>
  <c r="E52" i="5" l="1"/>
  <c r="C51" i="5" l="1"/>
  <c r="K22" i="13" l="1"/>
  <c r="K21" i="13"/>
  <c r="K20" i="13"/>
  <c r="K16" i="13"/>
  <c r="K15" i="13"/>
  <c r="G14" i="13"/>
  <c r="F14" i="13" l="1"/>
  <c r="L14" i="13" l="1"/>
  <c r="K14" i="13"/>
  <c r="D22" i="12"/>
  <c r="S51" i="14" l="1"/>
  <c r="U18" i="14"/>
  <c r="E29" i="14"/>
  <c r="Q27" i="14"/>
  <c r="Q20" i="14"/>
  <c r="Q21" i="14"/>
  <c r="Q19" i="14"/>
  <c r="Q11" i="14"/>
  <c r="Q12" i="14"/>
  <c r="Q13" i="14"/>
  <c r="Q14" i="14"/>
  <c r="Q15" i="14"/>
  <c r="P11" i="14"/>
  <c r="N48" i="14"/>
  <c r="N47" i="14"/>
  <c r="N7" i="14"/>
  <c r="M7" i="14"/>
  <c r="E124" i="5" l="1"/>
  <c r="E29" i="7" s="1"/>
  <c r="E87" i="5"/>
  <c r="D87" i="5"/>
  <c r="D52" i="5"/>
  <c r="D51" i="5"/>
  <c r="E51" i="5"/>
  <c r="E21" i="5"/>
  <c r="D21" i="5"/>
  <c r="E61" i="5"/>
  <c r="E54" i="5" s="1"/>
  <c r="D61" i="5"/>
  <c r="E121" i="5" l="1"/>
  <c r="D124" i="5" l="1"/>
  <c r="D29" i="7" s="1"/>
  <c r="R177" i="6" l="1"/>
  <c r="O177" i="6"/>
  <c r="N177" i="6"/>
  <c r="M177" i="6"/>
  <c r="L177" i="6" l="1"/>
  <c r="C21" i="5" l="1"/>
  <c r="C18" i="5" s="1"/>
  <c r="E84" i="5" l="1"/>
  <c r="D34" i="12" l="1"/>
  <c r="E105" i="5" l="1"/>
  <c r="E101" i="5"/>
  <c r="E63" i="5"/>
  <c r="E31" i="5"/>
  <c r="E18" i="5"/>
  <c r="E9" i="5"/>
  <c r="E7" i="5"/>
  <c r="E5" i="5"/>
  <c r="E17" i="5" l="1"/>
  <c r="E100" i="5"/>
  <c r="E4" i="5"/>
  <c r="E3" i="5" l="1"/>
  <c r="E130" i="5" s="1"/>
  <c r="D121" i="5" l="1"/>
  <c r="D105" i="5"/>
  <c r="D101" i="5"/>
  <c r="D63" i="5"/>
  <c r="D54" i="5"/>
  <c r="D31" i="5"/>
  <c r="D18" i="5"/>
  <c r="D9" i="5"/>
  <c r="D7" i="5"/>
  <c r="D5" i="5"/>
  <c r="D100" i="5" l="1"/>
  <c r="D4" i="5"/>
  <c r="D17" i="5"/>
  <c r="D3" i="5" l="1"/>
  <c r="D130" i="5" s="1"/>
  <c r="S49" i="6" l="1"/>
  <c r="S181" i="6"/>
  <c r="S180" i="6"/>
  <c r="S155" i="6"/>
  <c r="S151" i="6"/>
  <c r="S150" i="6"/>
  <c r="S149" i="6"/>
  <c r="S148" i="6"/>
  <c r="S147" i="6"/>
  <c r="S146" i="6"/>
  <c r="S145" i="6"/>
  <c r="S144" i="6"/>
  <c r="S143" i="6"/>
  <c r="S142" i="6"/>
  <c r="S139" i="6"/>
  <c r="S138" i="6"/>
  <c r="S137" i="6"/>
  <c r="S135" i="6"/>
  <c r="S134" i="6"/>
  <c r="S132" i="6"/>
  <c r="S130" i="6"/>
  <c r="S129" i="6"/>
  <c r="S128" i="6"/>
  <c r="S127" i="6"/>
  <c r="S126" i="6"/>
  <c r="S125" i="6"/>
  <c r="S124" i="6"/>
  <c r="S123" i="6"/>
  <c r="S121" i="6"/>
  <c r="S119" i="6"/>
  <c r="S118" i="6"/>
  <c r="S117" i="6"/>
  <c r="S116" i="6"/>
  <c r="S115" i="6"/>
  <c r="S114" i="6"/>
  <c r="S112" i="6"/>
  <c r="S111" i="6"/>
  <c r="S110" i="6"/>
  <c r="S109" i="6"/>
  <c r="S108" i="6"/>
  <c r="S107" i="6"/>
  <c r="S105" i="6"/>
  <c r="S104" i="6"/>
  <c r="S103" i="6"/>
  <c r="S102" i="6"/>
  <c r="S101" i="6"/>
  <c r="S100" i="6"/>
  <c r="S99" i="6"/>
  <c r="S98" i="6"/>
  <c r="S96" i="6"/>
  <c r="S94" i="6"/>
  <c r="S93" i="6" s="1"/>
  <c r="S92" i="6"/>
  <c r="S90" i="6"/>
  <c r="S89" i="6"/>
  <c r="S87" i="6"/>
  <c r="S86" i="6"/>
  <c r="S84" i="6"/>
  <c r="S83" i="6"/>
  <c r="S82" i="6"/>
  <c r="S81" i="6"/>
  <c r="S80" i="6"/>
  <c r="S79" i="6"/>
  <c r="S78" i="6"/>
  <c r="S67" i="6"/>
  <c r="S66" i="6"/>
  <c r="S64" i="6"/>
  <c r="S63" i="6"/>
  <c r="S62" i="6"/>
  <c r="S61" i="6"/>
  <c r="S59" i="6"/>
  <c r="S58" i="6"/>
  <c r="S57" i="6"/>
  <c r="S56" i="6"/>
  <c r="S55" i="6"/>
  <c r="S54" i="6"/>
  <c r="S51" i="6"/>
  <c r="S50" i="6"/>
  <c r="S47" i="6"/>
  <c r="S45" i="6"/>
  <c r="S44" i="6"/>
  <c r="S43" i="6"/>
  <c r="S42" i="6"/>
  <c r="S41" i="6"/>
  <c r="S40" i="6"/>
  <c r="S38" i="6"/>
  <c r="S37" i="6"/>
  <c r="S35" i="6"/>
  <c r="S34" i="6"/>
  <c r="S33" i="6"/>
  <c r="S31" i="6"/>
  <c r="S30" i="6"/>
  <c r="S29" i="6"/>
  <c r="S28" i="6"/>
  <c r="S27" i="6"/>
  <c r="S26" i="6"/>
  <c r="S25" i="6"/>
  <c r="S24" i="6"/>
  <c r="S21" i="6"/>
  <c r="S20" i="6"/>
  <c r="S19" i="6"/>
  <c r="S18" i="6"/>
  <c r="S17" i="6"/>
  <c r="S16" i="6"/>
  <c r="S15" i="6"/>
  <c r="S13" i="6"/>
  <c r="S12" i="6"/>
  <c r="S11" i="6"/>
  <c r="S10" i="6"/>
  <c r="R182" i="6"/>
  <c r="R181" i="6"/>
  <c r="R180" i="6"/>
  <c r="R178" i="6"/>
  <c r="R155" i="6"/>
  <c r="R151" i="6"/>
  <c r="R149" i="6"/>
  <c r="R148" i="6"/>
  <c r="R147" i="6"/>
  <c r="R146" i="6"/>
  <c r="R145" i="6"/>
  <c r="R144" i="6"/>
  <c r="R143" i="6"/>
  <c r="R142" i="6"/>
  <c r="R139" i="6"/>
  <c r="R138" i="6"/>
  <c r="R137" i="6"/>
  <c r="R135" i="6"/>
  <c r="R134" i="6"/>
  <c r="R132" i="6"/>
  <c r="R130" i="6"/>
  <c r="R129" i="6"/>
  <c r="R127" i="6"/>
  <c r="R126" i="6"/>
  <c r="R125" i="6"/>
  <c r="R124" i="6"/>
  <c r="R123" i="6"/>
  <c r="R121" i="6"/>
  <c r="R119" i="6"/>
  <c r="R118" i="6"/>
  <c r="R117" i="6"/>
  <c r="R115" i="6"/>
  <c r="R114" i="6"/>
  <c r="R112" i="6"/>
  <c r="R110" i="6"/>
  <c r="R107" i="6"/>
  <c r="R105" i="6"/>
  <c r="R104" i="6"/>
  <c r="R103" i="6"/>
  <c r="R102" i="6"/>
  <c r="R101" i="6"/>
  <c r="R100" i="6"/>
  <c r="R99" i="6"/>
  <c r="R98" i="6"/>
  <c r="R96" i="6"/>
  <c r="R94" i="6"/>
  <c r="R93" i="6" s="1"/>
  <c r="R92" i="6"/>
  <c r="R90" i="6"/>
  <c r="R89" i="6"/>
  <c r="R87" i="6"/>
  <c r="R86" i="6"/>
  <c r="R83" i="6"/>
  <c r="R82" i="6"/>
  <c r="R81" i="6"/>
  <c r="R80" i="6"/>
  <c r="R78" i="6"/>
  <c r="R67" i="6"/>
  <c r="R66" i="6"/>
  <c r="R64" i="6"/>
  <c r="R63" i="6"/>
  <c r="R62" i="6"/>
  <c r="R59" i="6"/>
  <c r="R58" i="6"/>
  <c r="R57" i="6"/>
  <c r="R56" i="6"/>
  <c r="R55" i="6"/>
  <c r="R54" i="6"/>
  <c r="R51" i="6"/>
  <c r="R50" i="6"/>
  <c r="R49" i="6"/>
  <c r="R47" i="6"/>
  <c r="R45" i="6"/>
  <c r="R44" i="6"/>
  <c r="R43" i="6"/>
  <c r="R42" i="6"/>
  <c r="R41" i="6"/>
  <c r="R40" i="6"/>
  <c r="R38" i="6"/>
  <c r="R35" i="6"/>
  <c r="R34" i="6"/>
  <c r="R33" i="6"/>
  <c r="R31" i="6"/>
  <c r="R30" i="6"/>
  <c r="R29" i="6"/>
  <c r="R28" i="6"/>
  <c r="R27" i="6"/>
  <c r="R26" i="6"/>
  <c r="R25" i="6"/>
  <c r="R24" i="6"/>
  <c r="R21" i="6"/>
  <c r="R20" i="6"/>
  <c r="R19" i="6"/>
  <c r="R18" i="6"/>
  <c r="R16" i="6"/>
  <c r="R15" i="6"/>
  <c r="R13" i="6"/>
  <c r="R12" i="6"/>
  <c r="R11" i="6"/>
  <c r="R10" i="6"/>
  <c r="Q181" i="6"/>
  <c r="Q155" i="6"/>
  <c r="Q151" i="6"/>
  <c r="Q146" i="6"/>
  <c r="Q144" i="6"/>
  <c r="Q138" i="6"/>
  <c r="Q119" i="6"/>
  <c r="Q117" i="6"/>
  <c r="Q115" i="6"/>
  <c r="Q114" i="6"/>
  <c r="Q105" i="6"/>
  <c r="Q104" i="6"/>
  <c r="Q103" i="6"/>
  <c r="Q102" i="6"/>
  <c r="Q101" i="6"/>
  <c r="Q100" i="6"/>
  <c r="Q99" i="6"/>
  <c r="Q98" i="6"/>
  <c r="Q90" i="6"/>
  <c r="Q89" i="6"/>
  <c r="Q86" i="6"/>
  <c r="Q79" i="6"/>
  <c r="Q78" i="6"/>
  <c r="Q64" i="6"/>
  <c r="Q61" i="6"/>
  <c r="Q51" i="6"/>
  <c r="Q50" i="6"/>
  <c r="Q45" i="6"/>
  <c r="Q40" i="6"/>
  <c r="Q34" i="6"/>
  <c r="Q30" i="6"/>
  <c r="Q29" i="6"/>
  <c r="Q28" i="6"/>
  <c r="Q27" i="6"/>
  <c r="Q24" i="6"/>
  <c r="Q21" i="6"/>
  <c r="Q16" i="6"/>
  <c r="Q13" i="6"/>
  <c r="O182" i="6"/>
  <c r="O181" i="6"/>
  <c r="O180" i="6"/>
  <c r="O178" i="6"/>
  <c r="O155" i="6"/>
  <c r="O151" i="6"/>
  <c r="O150" i="6"/>
  <c r="O149" i="6"/>
  <c r="O148" i="6"/>
  <c r="O147" i="6"/>
  <c r="O146" i="6"/>
  <c r="O145" i="6"/>
  <c r="O144" i="6"/>
  <c r="O143" i="6"/>
  <c r="O142" i="6"/>
  <c r="O139" i="6"/>
  <c r="O138" i="6"/>
  <c r="O137" i="6"/>
  <c r="O135" i="6"/>
  <c r="O134" i="6"/>
  <c r="O132" i="6"/>
  <c r="O130" i="6"/>
  <c r="O129" i="6"/>
  <c r="O128" i="6"/>
  <c r="O127" i="6"/>
  <c r="O126" i="6"/>
  <c r="O125" i="6"/>
  <c r="O124" i="6"/>
  <c r="O123" i="6"/>
  <c r="O121" i="6"/>
  <c r="O119" i="6"/>
  <c r="O118" i="6"/>
  <c r="O117" i="6"/>
  <c r="O116" i="6"/>
  <c r="O115" i="6"/>
  <c r="O114" i="6"/>
  <c r="O112" i="6"/>
  <c r="O111" i="6"/>
  <c r="O110" i="6"/>
  <c r="O109" i="6"/>
  <c r="O108" i="6"/>
  <c r="O107" i="6"/>
  <c r="O105" i="6"/>
  <c r="O104" i="6"/>
  <c r="O103" i="6"/>
  <c r="O102" i="6"/>
  <c r="O101" i="6"/>
  <c r="O100" i="6"/>
  <c r="O99" i="6"/>
  <c r="O98" i="6"/>
  <c r="O96" i="6"/>
  <c r="O94" i="6"/>
  <c r="O93" i="6" s="1"/>
  <c r="O92" i="6"/>
  <c r="O90" i="6"/>
  <c r="O89" i="6"/>
  <c r="O87" i="6"/>
  <c r="O86" i="6"/>
  <c r="O84" i="6"/>
  <c r="O83" i="6"/>
  <c r="O82" i="6"/>
  <c r="O81" i="6"/>
  <c r="O80" i="6"/>
  <c r="O79" i="6"/>
  <c r="O78" i="6"/>
  <c r="O67" i="6"/>
  <c r="O66" i="6"/>
  <c r="O64" i="6"/>
  <c r="O62" i="6"/>
  <c r="O61" i="6"/>
  <c r="O59" i="6"/>
  <c r="O58" i="6"/>
  <c r="O57" i="6"/>
  <c r="O56" i="6"/>
  <c r="O55" i="6"/>
  <c r="O54" i="6"/>
  <c r="O51" i="6"/>
  <c r="O50" i="6"/>
  <c r="O49" i="6"/>
  <c r="O47" i="6"/>
  <c r="O45" i="6"/>
  <c r="O44" i="6"/>
  <c r="O43" i="6"/>
  <c r="O42" i="6"/>
  <c r="O41" i="6"/>
  <c r="O40" i="6"/>
  <c r="O38" i="6"/>
  <c r="O37" i="6"/>
  <c r="O35" i="6"/>
  <c r="O34" i="6"/>
  <c r="O33" i="6"/>
  <c r="O31" i="6"/>
  <c r="O30" i="6"/>
  <c r="O29" i="6"/>
  <c r="O28" i="6"/>
  <c r="O27" i="6"/>
  <c r="O26" i="6"/>
  <c r="O25" i="6"/>
  <c r="O24" i="6"/>
  <c r="O21" i="6"/>
  <c r="O20" i="6"/>
  <c r="O19" i="6"/>
  <c r="O18" i="6"/>
  <c r="O17" i="6"/>
  <c r="O16" i="6"/>
  <c r="O15" i="6"/>
  <c r="O13" i="6"/>
  <c r="O12" i="6"/>
  <c r="O11" i="6"/>
  <c r="O10" i="6"/>
  <c r="N182" i="6"/>
  <c r="N181" i="6"/>
  <c r="N180" i="6"/>
  <c r="N178" i="6"/>
  <c r="N155" i="6"/>
  <c r="N151" i="6"/>
  <c r="N150" i="6"/>
  <c r="N149" i="6"/>
  <c r="N148" i="6"/>
  <c r="N147" i="6"/>
  <c r="N146" i="6"/>
  <c r="N145" i="6"/>
  <c r="N144" i="6"/>
  <c r="N143" i="6"/>
  <c r="N142" i="6"/>
  <c r="N139" i="6"/>
  <c r="N138" i="6"/>
  <c r="N137" i="6"/>
  <c r="N135" i="6"/>
  <c r="N132" i="6"/>
  <c r="N130" i="6"/>
  <c r="N129" i="6"/>
  <c r="N127" i="6"/>
  <c r="N126" i="6"/>
  <c r="N125" i="6"/>
  <c r="N124" i="6"/>
  <c r="N123" i="6"/>
  <c r="N121" i="6"/>
  <c r="N119" i="6"/>
  <c r="N117" i="6"/>
  <c r="N116" i="6"/>
  <c r="N115" i="6"/>
  <c r="N114" i="6"/>
  <c r="N112" i="6"/>
  <c r="N110" i="6"/>
  <c r="N105" i="6"/>
  <c r="N104" i="6"/>
  <c r="N103" i="6"/>
  <c r="N102" i="6"/>
  <c r="N101" i="6"/>
  <c r="N100" i="6"/>
  <c r="N99" i="6"/>
  <c r="N98" i="6"/>
  <c r="N96" i="6"/>
  <c r="N94" i="6"/>
  <c r="N93" i="6" s="1"/>
  <c r="N92" i="6"/>
  <c r="N90" i="6"/>
  <c r="N89" i="6"/>
  <c r="N87" i="6"/>
  <c r="N86" i="6"/>
  <c r="N84" i="6"/>
  <c r="N83" i="6"/>
  <c r="N82" i="6"/>
  <c r="N81" i="6"/>
  <c r="N80" i="6"/>
  <c r="N78" i="6"/>
  <c r="N67" i="6"/>
  <c r="N66" i="6"/>
  <c r="N64" i="6"/>
  <c r="N63" i="6"/>
  <c r="N62" i="6"/>
  <c r="N59" i="6"/>
  <c r="N58" i="6"/>
  <c r="N57" i="6"/>
  <c r="N56" i="6"/>
  <c r="N55" i="6"/>
  <c r="N54" i="6"/>
  <c r="N51" i="6"/>
  <c r="N50" i="6"/>
  <c r="N49" i="6"/>
  <c r="N47" i="6"/>
  <c r="N45" i="6"/>
  <c r="N44" i="6"/>
  <c r="N43" i="6"/>
  <c r="N42" i="6"/>
  <c r="N41" i="6"/>
  <c r="N40" i="6"/>
  <c r="N38" i="6"/>
  <c r="N37" i="6"/>
  <c r="N35" i="6"/>
  <c r="N34" i="6"/>
  <c r="N33" i="6"/>
  <c r="N31" i="6"/>
  <c r="N30" i="6"/>
  <c r="N29" i="6"/>
  <c r="N28" i="6"/>
  <c r="N27" i="6"/>
  <c r="N26" i="6"/>
  <c r="N25" i="6"/>
  <c r="N24" i="6"/>
  <c r="N21" i="6"/>
  <c r="N20" i="6"/>
  <c r="N19" i="6"/>
  <c r="N18" i="6"/>
  <c r="N16" i="6"/>
  <c r="N15" i="6"/>
  <c r="N13" i="6"/>
  <c r="N12" i="6"/>
  <c r="N11" i="6"/>
  <c r="N10" i="6"/>
  <c r="M182" i="6"/>
  <c r="M181" i="6"/>
  <c r="M155" i="6"/>
  <c r="M151" i="6"/>
  <c r="M149" i="6"/>
  <c r="M148" i="6"/>
  <c r="M147" i="6"/>
  <c r="M146" i="6"/>
  <c r="M144" i="6"/>
  <c r="M119" i="6"/>
  <c r="M117" i="6"/>
  <c r="M115" i="6"/>
  <c r="M114" i="6"/>
  <c r="M105" i="6"/>
  <c r="M104" i="6"/>
  <c r="M103" i="6"/>
  <c r="M102" i="6"/>
  <c r="M101" i="6"/>
  <c r="M100" i="6"/>
  <c r="M99" i="6"/>
  <c r="M98" i="6"/>
  <c r="M90" i="6"/>
  <c r="M89" i="6"/>
  <c r="M86" i="6"/>
  <c r="M79" i="6"/>
  <c r="M78" i="6"/>
  <c r="M64" i="6"/>
  <c r="M61" i="6"/>
  <c r="M51" i="6"/>
  <c r="M29" i="6"/>
  <c r="M28" i="6"/>
  <c r="M27" i="6"/>
  <c r="M21" i="6"/>
  <c r="P27" i="6" l="1"/>
  <c r="S91" i="6"/>
  <c r="R65" i="6"/>
  <c r="O113" i="6"/>
  <c r="P29" i="6"/>
  <c r="L101" i="6"/>
  <c r="P105" i="6"/>
  <c r="P119" i="6"/>
  <c r="P155" i="6"/>
  <c r="N32" i="6"/>
  <c r="O32" i="6"/>
  <c r="O48" i="6"/>
  <c r="O46" i="6" s="1"/>
  <c r="R53" i="6"/>
  <c r="P51" i="6"/>
  <c r="S113" i="6"/>
  <c r="P30" i="6"/>
  <c r="S85" i="6"/>
  <c r="P138" i="6"/>
  <c r="P16" i="6"/>
  <c r="P45" i="6"/>
  <c r="P13" i="6"/>
  <c r="P50" i="6"/>
  <c r="P28" i="6"/>
  <c r="S9" i="6"/>
  <c r="S39" i="6"/>
  <c r="S36" i="6" s="1"/>
  <c r="N53" i="6"/>
  <c r="O53" i="6"/>
  <c r="R91" i="6"/>
  <c r="O91" i="6"/>
  <c r="L115" i="6"/>
  <c r="L21" i="6"/>
  <c r="S53" i="6"/>
  <c r="R23" i="6"/>
  <c r="L28" i="6"/>
  <c r="N48" i="6"/>
  <c r="N46" i="6" s="1"/>
  <c r="N113" i="6"/>
  <c r="L104" i="6"/>
  <c r="L148" i="6"/>
  <c r="P21" i="6"/>
  <c r="P99" i="6"/>
  <c r="L90" i="6"/>
  <c r="L182" i="6"/>
  <c r="N39" i="6"/>
  <c r="N36" i="6" s="1"/>
  <c r="N88" i="6"/>
  <c r="O85" i="6"/>
  <c r="N9" i="6"/>
  <c r="P102" i="6"/>
  <c r="P103" i="6"/>
  <c r="P117" i="6"/>
  <c r="S32" i="6"/>
  <c r="S65" i="6"/>
  <c r="S106" i="6"/>
  <c r="L27" i="6"/>
  <c r="L151" i="6"/>
  <c r="O14" i="6"/>
  <c r="P40" i="6"/>
  <c r="P89" i="6"/>
  <c r="Q88" i="6"/>
  <c r="L89" i="6"/>
  <c r="M88" i="6"/>
  <c r="L105" i="6"/>
  <c r="L119" i="6"/>
  <c r="L149" i="6"/>
  <c r="L181" i="6"/>
  <c r="N85" i="6"/>
  <c r="O65" i="6"/>
  <c r="P90" i="6"/>
  <c r="P151" i="6"/>
  <c r="R9" i="6"/>
  <c r="R39" i="6"/>
  <c r="R88" i="6"/>
  <c r="S48" i="6"/>
  <c r="S46" i="6" s="1"/>
  <c r="N23" i="6"/>
  <c r="N179" i="6"/>
  <c r="S23" i="6"/>
  <c r="S88" i="6"/>
  <c r="P78" i="6"/>
  <c r="L78" i="6"/>
  <c r="O23" i="6"/>
  <c r="O179" i="6"/>
  <c r="S122" i="6"/>
  <c r="S120" i="6" s="1"/>
  <c r="L29" i="6"/>
  <c r="L155" i="6"/>
  <c r="N91" i="6"/>
  <c r="O9" i="6"/>
  <c r="O39" i="6"/>
  <c r="O36" i="6" s="1"/>
  <c r="O88" i="6"/>
  <c r="P98" i="6"/>
  <c r="Q97" i="6"/>
  <c r="S77" i="6"/>
  <c r="L98" i="6"/>
  <c r="M97" i="6"/>
  <c r="O106" i="6"/>
  <c r="P144" i="6"/>
  <c r="R97" i="6"/>
  <c r="R141" i="6"/>
  <c r="S60" i="6"/>
  <c r="L99" i="6"/>
  <c r="O122" i="6"/>
  <c r="P64" i="6"/>
  <c r="P100" i="6"/>
  <c r="P114" i="6"/>
  <c r="Q113" i="6"/>
  <c r="S14" i="6"/>
  <c r="S97" i="6"/>
  <c r="S141" i="6"/>
  <c r="S140" i="6" s="1"/>
  <c r="L64" i="6"/>
  <c r="L100" i="6"/>
  <c r="L114" i="6"/>
  <c r="M113" i="6"/>
  <c r="L144" i="6"/>
  <c r="N97" i="6"/>
  <c r="N141" i="6"/>
  <c r="N140" i="6" s="1"/>
  <c r="O77" i="6"/>
  <c r="P34" i="6"/>
  <c r="P101" i="6"/>
  <c r="P115" i="6"/>
  <c r="P146" i="6"/>
  <c r="R32" i="6"/>
  <c r="R48" i="6"/>
  <c r="R46" i="6" s="1"/>
  <c r="R113" i="6"/>
  <c r="L102" i="6"/>
  <c r="L146" i="6"/>
  <c r="O97" i="6"/>
  <c r="O141" i="6"/>
  <c r="O140" i="6" s="1"/>
  <c r="P86" i="6"/>
  <c r="L51" i="6"/>
  <c r="L86" i="6"/>
  <c r="L103" i="6"/>
  <c r="L117" i="6"/>
  <c r="L147" i="6"/>
  <c r="N65" i="6"/>
  <c r="P24" i="6"/>
  <c r="P104" i="6"/>
  <c r="P181" i="6"/>
  <c r="R85" i="6"/>
  <c r="R179" i="6"/>
  <c r="O22" i="6" l="1"/>
  <c r="N22" i="6"/>
  <c r="L113" i="6"/>
  <c r="S22" i="6"/>
  <c r="S8" i="6"/>
  <c r="R22" i="6"/>
  <c r="S52" i="6"/>
  <c r="O8" i="6"/>
  <c r="L88" i="6"/>
  <c r="P88" i="6"/>
  <c r="S95" i="6"/>
  <c r="O120" i="6"/>
  <c r="O95" i="6"/>
  <c r="P113" i="6"/>
  <c r="P97" i="6"/>
  <c r="S76" i="6"/>
  <c r="O76" i="6"/>
  <c r="L97" i="6"/>
  <c r="D28" i="7" l="1"/>
  <c r="E28" i="7"/>
  <c r="D27" i="7"/>
  <c r="E27" i="7"/>
  <c r="D26" i="7"/>
  <c r="E26" i="7"/>
  <c r="D12" i="7"/>
  <c r="E12" i="7"/>
  <c r="D8" i="7"/>
  <c r="E8" i="7"/>
  <c r="D4" i="7"/>
  <c r="E4" i="7"/>
  <c r="F12" i="7" l="1"/>
  <c r="F8" i="7"/>
  <c r="F4" i="7"/>
  <c r="D21" i="7"/>
  <c r="E21" i="7"/>
  <c r="E16" i="7"/>
  <c r="E36" i="7"/>
  <c r="D16" i="7"/>
  <c r="D36" i="7"/>
  <c r="R53" i="14"/>
  <c r="Q45" i="14"/>
  <c r="F16" i="7" l="1"/>
  <c r="C61" i="5"/>
  <c r="C87" i="5"/>
  <c r="C52" i="5"/>
  <c r="C31" i="5" s="1"/>
  <c r="C77" i="5" l="1"/>
  <c r="C62" i="5"/>
  <c r="C54" i="5" s="1"/>
  <c r="V53" i="14" l="1"/>
  <c r="O52" i="14"/>
  <c r="N52" i="14"/>
  <c r="P50" i="14"/>
  <c r="O50" i="14" s="1"/>
  <c r="N50" i="14"/>
  <c r="P49" i="14"/>
  <c r="N49" i="14"/>
  <c r="L48" i="14"/>
  <c r="L51" i="14" s="1"/>
  <c r="N46" i="14"/>
  <c r="E46" i="14"/>
  <c r="J46" i="14"/>
  <c r="P44" i="14"/>
  <c r="O44" i="14" s="1"/>
  <c r="P43" i="14"/>
  <c r="O43" i="14" s="1"/>
  <c r="P42" i="14"/>
  <c r="O42" i="14" s="1"/>
  <c r="P41" i="14"/>
  <c r="O41" i="14" s="1"/>
  <c r="P40" i="14"/>
  <c r="O40" i="14" s="1"/>
  <c r="P39" i="14"/>
  <c r="O39" i="14" s="1"/>
  <c r="P38" i="14"/>
  <c r="O38" i="14" s="1"/>
  <c r="P37" i="14"/>
  <c r="O37" i="14" s="1"/>
  <c r="P36" i="14"/>
  <c r="O36" i="14" s="1"/>
  <c r="P35" i="14"/>
  <c r="O35" i="14" s="1"/>
  <c r="E48" i="14"/>
  <c r="E51" i="14" s="1"/>
  <c r="P33" i="14"/>
  <c r="O33" i="14" s="1"/>
  <c r="P32" i="14"/>
  <c r="O32" i="14" s="1"/>
  <c r="P31" i="14"/>
  <c r="O31" i="14" s="1"/>
  <c r="P30" i="14"/>
  <c r="O30" i="14" s="1"/>
  <c r="C28" i="14"/>
  <c r="J28" i="14" s="1"/>
  <c r="N28" i="14" s="1"/>
  <c r="P27" i="14"/>
  <c r="O27" i="14" s="1"/>
  <c r="K27" i="14"/>
  <c r="E25" i="14"/>
  <c r="P26" i="14"/>
  <c r="K26" i="14"/>
  <c r="J26" i="14"/>
  <c r="N26" i="14" s="1"/>
  <c r="W25" i="14"/>
  <c r="U25" i="14"/>
  <c r="T25" i="14"/>
  <c r="S25" i="14"/>
  <c r="Q25" i="14"/>
  <c r="M25" i="14"/>
  <c r="G25" i="14"/>
  <c r="F25" i="14"/>
  <c r="C24" i="14"/>
  <c r="J24" i="14" s="1"/>
  <c r="N24" i="14" s="1"/>
  <c r="K23" i="14"/>
  <c r="P23" i="14" s="1"/>
  <c r="O23" i="14" s="1"/>
  <c r="C23" i="14"/>
  <c r="J23" i="14" s="1"/>
  <c r="N23" i="14" s="1"/>
  <c r="K22" i="14"/>
  <c r="P22" i="14" s="1"/>
  <c r="O22" i="14" s="1"/>
  <c r="K21" i="14"/>
  <c r="P21" i="14" s="1"/>
  <c r="O21" i="14" s="1"/>
  <c r="G18" i="14"/>
  <c r="C21" i="14"/>
  <c r="J21" i="14" s="1"/>
  <c r="N21" i="14" s="1"/>
  <c r="K20" i="14"/>
  <c r="P20" i="14" s="1"/>
  <c r="O20" i="14" s="1"/>
  <c r="C20" i="14"/>
  <c r="J20" i="14" s="1"/>
  <c r="N20" i="14" s="1"/>
  <c r="S18" i="14"/>
  <c r="E18" i="14"/>
  <c r="D18" i="14"/>
  <c r="W18" i="14"/>
  <c r="T18" i="14"/>
  <c r="Q18" i="14"/>
  <c r="M18" i="14"/>
  <c r="L18" i="14"/>
  <c r="I18" i="14"/>
  <c r="H18" i="14"/>
  <c r="F18" i="14"/>
  <c r="O17" i="14"/>
  <c r="K17" i="14"/>
  <c r="J17" i="14"/>
  <c r="N17" i="14" s="1"/>
  <c r="C17" i="14"/>
  <c r="K16" i="14"/>
  <c r="P16" i="14" s="1"/>
  <c r="O16" i="14" s="1"/>
  <c r="C16" i="14"/>
  <c r="J16" i="14" s="1"/>
  <c r="N16" i="14" s="1"/>
  <c r="K15" i="14"/>
  <c r="P15" i="14" s="1"/>
  <c r="O15" i="14" s="1"/>
  <c r="C15" i="14"/>
  <c r="J15" i="14" s="1"/>
  <c r="N15" i="14" s="1"/>
  <c r="K14" i="14"/>
  <c r="P14" i="14" s="1"/>
  <c r="O14" i="14" s="1"/>
  <c r="C14" i="14"/>
  <c r="J14" i="14" s="1"/>
  <c r="N14" i="14" s="1"/>
  <c r="K13" i="14"/>
  <c r="P13" i="14" s="1"/>
  <c r="O13" i="14" s="1"/>
  <c r="J13" i="14"/>
  <c r="N13" i="14" s="1"/>
  <c r="K12" i="14"/>
  <c r="P12" i="14" s="1"/>
  <c r="O12" i="14" s="1"/>
  <c r="C12" i="14"/>
  <c r="J12" i="14" s="1"/>
  <c r="N12" i="14" s="1"/>
  <c r="K11" i="14"/>
  <c r="O11" i="14" s="1"/>
  <c r="C11" i="14"/>
  <c r="J11" i="14" s="1"/>
  <c r="N11" i="14" s="1"/>
  <c r="K10" i="14"/>
  <c r="P10" i="14" s="1"/>
  <c r="O10" i="14" s="1"/>
  <c r="E9" i="14"/>
  <c r="C10" i="14"/>
  <c r="W9" i="14"/>
  <c r="U9" i="14"/>
  <c r="T9" i="14"/>
  <c r="S9" i="14"/>
  <c r="Q9" i="14"/>
  <c r="M9" i="14"/>
  <c r="I9" i="14"/>
  <c r="H9" i="14"/>
  <c r="G9" i="14"/>
  <c r="F9" i="14"/>
  <c r="J8" i="14"/>
  <c r="N8" i="14" s="1"/>
  <c r="L7" i="14"/>
  <c r="U7" i="14" l="1"/>
  <c r="Q48" i="14"/>
  <c r="Q7" i="14"/>
  <c r="K25" i="14"/>
  <c r="P25" i="14"/>
  <c r="O26" i="14"/>
  <c r="O25" i="14" s="1"/>
  <c r="F48" i="14"/>
  <c r="F51" i="14" s="1"/>
  <c r="O9" i="14"/>
  <c r="F7" i="14"/>
  <c r="W48" i="14"/>
  <c r="W51" i="14" s="1"/>
  <c r="W53" i="14" s="1"/>
  <c r="W7" i="14"/>
  <c r="U48" i="14"/>
  <c r="T7" i="14"/>
  <c r="T48" i="14"/>
  <c r="S48" i="14"/>
  <c r="S7" i="14"/>
  <c r="I48" i="14"/>
  <c r="I51" i="14" s="1"/>
  <c r="H48" i="14"/>
  <c r="H51" i="14" s="1"/>
  <c r="G48" i="14"/>
  <c r="G51" i="14" s="1"/>
  <c r="G7" i="14"/>
  <c r="D48" i="14"/>
  <c r="D51" i="14" s="1"/>
  <c r="D7" i="14"/>
  <c r="C9" i="14"/>
  <c r="P9" i="14"/>
  <c r="E7" i="14"/>
  <c r="K9" i="14"/>
  <c r="J10" i="14"/>
  <c r="N10" i="14" s="1"/>
  <c r="K24" i="14"/>
  <c r="P24" i="14" s="1"/>
  <c r="O24" i="14" s="1"/>
  <c r="G45" i="14"/>
  <c r="M48" i="14"/>
  <c r="M51" i="14" s="1"/>
  <c r="H47" i="14"/>
  <c r="H7" i="14"/>
  <c r="C19" i="14"/>
  <c r="C27" i="14"/>
  <c r="P34" i="14"/>
  <c r="O34" i="14" s="1"/>
  <c r="O29" i="14" s="1"/>
  <c r="Q49" i="14"/>
  <c r="O49" i="14" s="1"/>
  <c r="I7" i="14"/>
  <c r="I47" i="14"/>
  <c r="C22" i="14"/>
  <c r="J22" i="14" s="1"/>
  <c r="N22" i="14" s="1"/>
  <c r="K19" i="14"/>
  <c r="C46" i="14"/>
  <c r="J47" i="14" l="1"/>
  <c r="P45" i="14"/>
  <c r="O45" i="14" s="1"/>
  <c r="J45" i="14"/>
  <c r="N45" i="14"/>
  <c r="S53" i="14"/>
  <c r="S54" i="14" s="1"/>
  <c r="P29" i="14"/>
  <c r="Q51" i="14"/>
  <c r="Q53" i="14" s="1"/>
  <c r="C25" i="14"/>
  <c r="J27" i="14"/>
  <c r="P47" i="14"/>
  <c r="N9" i="14"/>
  <c r="J9" i="14"/>
  <c r="P19" i="14"/>
  <c r="K18" i="14"/>
  <c r="K48" i="14" s="1"/>
  <c r="K51" i="14" s="1"/>
  <c r="J19" i="14"/>
  <c r="C18" i="14"/>
  <c r="K7" i="14" l="1"/>
  <c r="C7" i="14"/>
  <c r="O19" i="14"/>
  <c r="O18" i="14" s="1"/>
  <c r="P18" i="14"/>
  <c r="O47" i="14"/>
  <c r="C48" i="14"/>
  <c r="J25" i="14"/>
  <c r="N27" i="14"/>
  <c r="N25" i="14" s="1"/>
  <c r="N19" i="14"/>
  <c r="N18" i="14" s="1"/>
  <c r="J18" i="14"/>
  <c r="J48" i="14" l="1"/>
  <c r="J51" i="14" s="1"/>
  <c r="O48" i="14"/>
  <c r="O51" i="14" s="1"/>
  <c r="P7" i="14"/>
  <c r="P48" i="14"/>
  <c r="P51" i="14" s="1"/>
  <c r="O7" i="14"/>
  <c r="N51" i="14"/>
  <c r="J7" i="14"/>
  <c r="P53" i="14" l="1"/>
  <c r="P54" i="14" s="1"/>
  <c r="P55" i="14" s="1"/>
  <c r="C7" i="5" l="1"/>
  <c r="T42" i="7" l="1"/>
  <c r="C124" i="5" l="1"/>
  <c r="C29" i="7" s="1"/>
  <c r="C84" i="5" l="1"/>
  <c r="J10" i="6" l="1"/>
  <c r="K10" i="6"/>
  <c r="K182" i="6"/>
  <c r="K181" i="6"/>
  <c r="K176" i="6"/>
  <c r="K175" i="6"/>
  <c r="K174" i="6"/>
  <c r="K172" i="6"/>
  <c r="K171" i="6"/>
  <c r="K170" i="6"/>
  <c r="K169" i="6"/>
  <c r="K168" i="6"/>
  <c r="K166" i="6"/>
  <c r="K165" i="6"/>
  <c r="K164" i="6"/>
  <c r="K163" i="6"/>
  <c r="K161" i="6"/>
  <c r="K160" i="6"/>
  <c r="K159" i="6"/>
  <c r="K158" i="6"/>
  <c r="K156" i="6"/>
  <c r="K155" i="6"/>
  <c r="K154" i="6"/>
  <c r="K151" i="6"/>
  <c r="K150" i="6"/>
  <c r="K149" i="6"/>
  <c r="K148" i="6"/>
  <c r="K147" i="6"/>
  <c r="K146" i="6"/>
  <c r="K145" i="6"/>
  <c r="K144" i="6"/>
  <c r="K142" i="6"/>
  <c r="K139" i="6"/>
  <c r="K138" i="6"/>
  <c r="K137" i="6"/>
  <c r="K135" i="6"/>
  <c r="K134" i="6"/>
  <c r="K132" i="6"/>
  <c r="K130" i="6"/>
  <c r="K129" i="6"/>
  <c r="K128" i="6"/>
  <c r="K127" i="6"/>
  <c r="K126" i="6"/>
  <c r="K125" i="6"/>
  <c r="K124" i="6"/>
  <c r="K123" i="6"/>
  <c r="K121" i="6"/>
  <c r="K119" i="6"/>
  <c r="K118" i="6"/>
  <c r="K117" i="6"/>
  <c r="K116" i="6"/>
  <c r="K115" i="6"/>
  <c r="K114" i="6"/>
  <c r="K112" i="6"/>
  <c r="K111" i="6"/>
  <c r="K110" i="6"/>
  <c r="K109" i="6"/>
  <c r="K108" i="6"/>
  <c r="K107" i="6"/>
  <c r="K105" i="6"/>
  <c r="K104" i="6"/>
  <c r="K103" i="6"/>
  <c r="K102" i="6"/>
  <c r="K101" i="6"/>
  <c r="K100" i="6"/>
  <c r="K99" i="6"/>
  <c r="K98" i="6"/>
  <c r="K96" i="6"/>
  <c r="K94" i="6"/>
  <c r="K92" i="6"/>
  <c r="K90" i="6"/>
  <c r="K89" i="6"/>
  <c r="K87" i="6"/>
  <c r="K86" i="6"/>
  <c r="K84" i="6"/>
  <c r="K83" i="6"/>
  <c r="K82" i="6"/>
  <c r="K81" i="6"/>
  <c r="K80" i="6"/>
  <c r="K79" i="6"/>
  <c r="K78" i="6"/>
  <c r="K75" i="6"/>
  <c r="K74" i="6"/>
  <c r="K73" i="6"/>
  <c r="K71" i="6"/>
  <c r="K70" i="6"/>
  <c r="K67" i="6"/>
  <c r="K66" i="6"/>
  <c r="K64" i="6"/>
  <c r="K63" i="6"/>
  <c r="K62" i="6"/>
  <c r="K61" i="6"/>
  <c r="K59" i="6"/>
  <c r="K58" i="6"/>
  <c r="K57" i="6"/>
  <c r="K56" i="6"/>
  <c r="K55" i="6"/>
  <c r="K54" i="6"/>
  <c r="K51" i="6"/>
  <c r="K50" i="6"/>
  <c r="K49" i="6"/>
  <c r="K47" i="6"/>
  <c r="K45" i="6"/>
  <c r="K44" i="6"/>
  <c r="K43" i="6"/>
  <c r="K42" i="6"/>
  <c r="K41" i="6"/>
  <c r="K40" i="6"/>
  <c r="K38" i="6"/>
  <c r="K37" i="6"/>
  <c r="K35" i="6"/>
  <c r="K34" i="6"/>
  <c r="K33" i="6"/>
  <c r="K31" i="6"/>
  <c r="K30" i="6"/>
  <c r="K29" i="6"/>
  <c r="K28" i="6"/>
  <c r="K27" i="6"/>
  <c r="K26" i="6"/>
  <c r="K25" i="6"/>
  <c r="K24" i="6"/>
  <c r="K21" i="6"/>
  <c r="K20" i="6"/>
  <c r="K19" i="6"/>
  <c r="K18" i="6"/>
  <c r="K17" i="6"/>
  <c r="K16" i="6"/>
  <c r="K15" i="6"/>
  <c r="K13" i="6"/>
  <c r="K12" i="6"/>
  <c r="K11" i="6"/>
  <c r="J182" i="6"/>
  <c r="J181" i="6"/>
  <c r="J180" i="6"/>
  <c r="J178" i="6"/>
  <c r="J176" i="6"/>
  <c r="J175" i="6"/>
  <c r="J174" i="6"/>
  <c r="J172" i="6"/>
  <c r="J171" i="6"/>
  <c r="J170" i="6"/>
  <c r="J169" i="6"/>
  <c r="J168" i="6"/>
  <c r="J166" i="6"/>
  <c r="J164" i="6"/>
  <c r="J163" i="6"/>
  <c r="J161" i="6"/>
  <c r="J160" i="6"/>
  <c r="J159" i="6"/>
  <c r="J158" i="6"/>
  <c r="J156" i="6"/>
  <c r="J155" i="6"/>
  <c r="J154" i="6"/>
  <c r="J151" i="6"/>
  <c r="J149" i="6"/>
  <c r="J148" i="6"/>
  <c r="J146" i="6"/>
  <c r="J145" i="6"/>
  <c r="J144" i="6"/>
  <c r="J139" i="6"/>
  <c r="J137" i="6"/>
  <c r="J135" i="6"/>
  <c r="J134" i="6"/>
  <c r="J132" i="6"/>
  <c r="J130" i="6"/>
  <c r="J129" i="6"/>
  <c r="J128" i="6"/>
  <c r="J127" i="6"/>
  <c r="J125" i="6"/>
  <c r="J124" i="6"/>
  <c r="J123" i="6"/>
  <c r="J121" i="6"/>
  <c r="J119" i="6"/>
  <c r="J118" i="6"/>
  <c r="J117" i="6"/>
  <c r="J116" i="6"/>
  <c r="J115" i="6"/>
  <c r="J114" i="6"/>
  <c r="J112" i="6"/>
  <c r="J111" i="6"/>
  <c r="J109" i="6"/>
  <c r="J108" i="6"/>
  <c r="J105" i="6"/>
  <c r="J104" i="6"/>
  <c r="J103" i="6"/>
  <c r="J102" i="6"/>
  <c r="J101" i="6"/>
  <c r="J100" i="6"/>
  <c r="J99" i="6"/>
  <c r="J98" i="6"/>
  <c r="J96" i="6"/>
  <c r="J94" i="6"/>
  <c r="J92" i="6"/>
  <c r="J90" i="6"/>
  <c r="J89" i="6"/>
  <c r="J87" i="6"/>
  <c r="J86" i="6"/>
  <c r="J84" i="6"/>
  <c r="J83" i="6"/>
  <c r="J82" i="6"/>
  <c r="J81" i="6"/>
  <c r="J80" i="6"/>
  <c r="J78" i="6"/>
  <c r="J75" i="6"/>
  <c r="J74" i="6"/>
  <c r="J73" i="6"/>
  <c r="J71" i="6"/>
  <c r="J70" i="6"/>
  <c r="J67" i="6"/>
  <c r="J66" i="6"/>
  <c r="J64" i="6"/>
  <c r="J63" i="6"/>
  <c r="J62" i="6"/>
  <c r="J61" i="6"/>
  <c r="J59" i="6"/>
  <c r="J58" i="6"/>
  <c r="J57" i="6"/>
  <c r="J56" i="6"/>
  <c r="J55" i="6"/>
  <c r="J51" i="6"/>
  <c r="J50" i="6"/>
  <c r="J49" i="6"/>
  <c r="J47" i="6"/>
  <c r="J45" i="6"/>
  <c r="J44" i="6"/>
  <c r="J43" i="6"/>
  <c r="J42" i="6"/>
  <c r="J41" i="6"/>
  <c r="J40" i="6"/>
  <c r="J38" i="6"/>
  <c r="J35" i="6"/>
  <c r="J34" i="6"/>
  <c r="J33" i="6"/>
  <c r="J31" i="6"/>
  <c r="J30" i="6"/>
  <c r="J29" i="6"/>
  <c r="J28" i="6"/>
  <c r="J27" i="6"/>
  <c r="J26" i="6"/>
  <c r="J25" i="6"/>
  <c r="J24" i="6"/>
  <c r="J21" i="6"/>
  <c r="J20" i="6"/>
  <c r="J19" i="6"/>
  <c r="J18" i="6"/>
  <c r="J16" i="6"/>
  <c r="J15" i="6"/>
  <c r="J13" i="6"/>
  <c r="J12" i="6"/>
  <c r="J11" i="6"/>
  <c r="K9" i="6" l="1"/>
  <c r="J9" i="6"/>
  <c r="I181" i="6" l="1"/>
  <c r="I164" i="6"/>
  <c r="I160" i="6"/>
  <c r="I155" i="6"/>
  <c r="I151" i="6"/>
  <c r="I145" i="6"/>
  <c r="I119" i="6"/>
  <c r="I117" i="6"/>
  <c r="I115" i="6"/>
  <c r="I114" i="6"/>
  <c r="I105" i="6"/>
  <c r="I104" i="6"/>
  <c r="I103" i="6"/>
  <c r="I102" i="6"/>
  <c r="I101" i="6"/>
  <c r="I100" i="6"/>
  <c r="I99" i="6"/>
  <c r="I98" i="6"/>
  <c r="I94" i="6"/>
  <c r="I90" i="6"/>
  <c r="I89" i="6"/>
  <c r="I86" i="6"/>
  <c r="I80" i="6"/>
  <c r="I79" i="6"/>
  <c r="I78" i="6"/>
  <c r="I74" i="6"/>
  <c r="I73" i="6"/>
  <c r="I64" i="6"/>
  <c r="I61" i="6"/>
  <c r="I51" i="6"/>
  <c r="I50" i="6"/>
  <c r="I45" i="6"/>
  <c r="I33" i="6"/>
  <c r="I29" i="6"/>
  <c r="I28" i="6"/>
  <c r="I27" i="6"/>
  <c r="I21" i="6"/>
  <c r="I19" i="6"/>
  <c r="I17" i="6"/>
  <c r="I16" i="6"/>
  <c r="I13" i="6"/>
  <c r="G118" i="6"/>
  <c r="G117" i="6"/>
  <c r="G116" i="6"/>
  <c r="G114" i="6"/>
  <c r="G112" i="6"/>
  <c r="G111" i="6"/>
  <c r="G110" i="6"/>
  <c r="G109" i="6"/>
  <c r="G108" i="6"/>
  <c r="G107" i="6"/>
  <c r="G96" i="6"/>
  <c r="G94" i="6"/>
  <c r="G92" i="6"/>
  <c r="F94" i="6"/>
  <c r="F92" i="6"/>
  <c r="E92" i="6"/>
  <c r="G182" i="6"/>
  <c r="G181" i="6"/>
  <c r="G180" i="6"/>
  <c r="G178" i="6"/>
  <c r="G176" i="6"/>
  <c r="G175" i="6"/>
  <c r="G174" i="6"/>
  <c r="G172" i="6"/>
  <c r="G171" i="6"/>
  <c r="G170" i="6"/>
  <c r="G169" i="6"/>
  <c r="G168" i="6"/>
  <c r="G166" i="6"/>
  <c r="G165" i="6"/>
  <c r="G164" i="6"/>
  <c r="G163" i="6"/>
  <c r="G161" i="6"/>
  <c r="G160" i="6"/>
  <c r="G159" i="6"/>
  <c r="G158" i="6"/>
  <c r="G156" i="6"/>
  <c r="G155" i="6"/>
  <c r="G154" i="6"/>
  <c r="G151" i="6"/>
  <c r="G150" i="6"/>
  <c r="G149" i="6"/>
  <c r="G148" i="6"/>
  <c r="G147" i="6"/>
  <c r="G146" i="6"/>
  <c r="G145" i="6"/>
  <c r="G144" i="6"/>
  <c r="G143" i="6"/>
  <c r="G142" i="6"/>
  <c r="G139" i="6"/>
  <c r="G138" i="6"/>
  <c r="G137" i="6"/>
  <c r="G136" i="6"/>
  <c r="G135" i="6"/>
  <c r="G134" i="6"/>
  <c r="G132" i="6"/>
  <c r="F182" i="6"/>
  <c r="F181" i="6"/>
  <c r="F180" i="6"/>
  <c r="F178" i="6"/>
  <c r="F176" i="6"/>
  <c r="F175" i="6"/>
  <c r="F174" i="6"/>
  <c r="F172" i="6"/>
  <c r="F171" i="6"/>
  <c r="F170" i="6"/>
  <c r="F169" i="6"/>
  <c r="F168" i="6"/>
  <c r="F166" i="6"/>
  <c r="F165" i="6"/>
  <c r="F164" i="6"/>
  <c r="F163" i="6"/>
  <c r="F161" i="6"/>
  <c r="F160" i="6"/>
  <c r="F159" i="6"/>
  <c r="F158" i="6"/>
  <c r="F156" i="6"/>
  <c r="F154" i="6"/>
  <c r="F151" i="6"/>
  <c r="F150" i="6"/>
  <c r="F149" i="6"/>
  <c r="F148" i="6"/>
  <c r="F147" i="6"/>
  <c r="F146" i="6"/>
  <c r="F145" i="6"/>
  <c r="F144" i="6"/>
  <c r="F143" i="6"/>
  <c r="F142" i="6"/>
  <c r="F139" i="6"/>
  <c r="F138" i="6"/>
  <c r="F137" i="6"/>
  <c r="F136" i="6"/>
  <c r="F135" i="6"/>
  <c r="F134" i="6"/>
  <c r="F132" i="6"/>
  <c r="F130" i="6"/>
  <c r="E181" i="6"/>
  <c r="E180" i="6"/>
  <c r="E182" i="6"/>
  <c r="E178" i="6"/>
  <c r="E176" i="6"/>
  <c r="E175" i="6"/>
  <c r="E174" i="6"/>
  <c r="E172" i="6"/>
  <c r="E171" i="6"/>
  <c r="E170" i="6"/>
  <c r="E169" i="6"/>
  <c r="E168" i="6"/>
  <c r="E166" i="6"/>
  <c r="E165" i="6"/>
  <c r="E164" i="6"/>
  <c r="E163" i="6"/>
  <c r="E161" i="6"/>
  <c r="E160" i="6"/>
  <c r="E159" i="6"/>
  <c r="E158" i="6"/>
  <c r="E156" i="6"/>
  <c r="F155" i="6"/>
  <c r="E155" i="6"/>
  <c r="E154" i="6"/>
  <c r="E151" i="6"/>
  <c r="E150" i="6"/>
  <c r="E149" i="6"/>
  <c r="E148" i="6"/>
  <c r="E147" i="6"/>
  <c r="E146" i="6"/>
  <c r="E145" i="6"/>
  <c r="E144" i="6"/>
  <c r="E143" i="6"/>
  <c r="E142" i="6"/>
  <c r="E139" i="6"/>
  <c r="E138" i="6"/>
  <c r="E137" i="6"/>
  <c r="E136" i="6"/>
  <c r="E135" i="6"/>
  <c r="E134" i="6"/>
  <c r="E132" i="6"/>
  <c r="E130" i="6"/>
  <c r="G130" i="6"/>
  <c r="G129" i="6"/>
  <c r="G128" i="6"/>
  <c r="G127" i="6"/>
  <c r="G126" i="6"/>
  <c r="G125" i="6"/>
  <c r="G124" i="6"/>
  <c r="G123" i="6"/>
  <c r="G121" i="6"/>
  <c r="F129" i="6"/>
  <c r="F128" i="6"/>
  <c r="F127" i="6"/>
  <c r="F126" i="6"/>
  <c r="F125" i="6"/>
  <c r="F124" i="6"/>
  <c r="F123" i="6"/>
  <c r="F121" i="6"/>
  <c r="E129" i="6"/>
  <c r="E128" i="6"/>
  <c r="E127" i="6"/>
  <c r="E126" i="6"/>
  <c r="E125" i="6"/>
  <c r="E124" i="6"/>
  <c r="E123" i="6"/>
  <c r="E121" i="6"/>
  <c r="E119" i="6"/>
  <c r="G119" i="6"/>
  <c r="F119" i="6"/>
  <c r="F118" i="6"/>
  <c r="F117" i="6"/>
  <c r="F116" i="6"/>
  <c r="G115" i="6"/>
  <c r="F115" i="6"/>
  <c r="F114" i="6"/>
  <c r="F112" i="6"/>
  <c r="F111" i="6"/>
  <c r="F110" i="6"/>
  <c r="F109" i="6"/>
  <c r="F108" i="6"/>
  <c r="F107" i="6"/>
  <c r="G105" i="6"/>
  <c r="G104" i="6"/>
  <c r="G103" i="6"/>
  <c r="F105" i="6"/>
  <c r="F104" i="6"/>
  <c r="F103" i="6"/>
  <c r="F102" i="6"/>
  <c r="G101" i="6"/>
  <c r="F101" i="6"/>
  <c r="G100" i="6"/>
  <c r="F100" i="6"/>
  <c r="F99" i="6"/>
  <c r="G98" i="6"/>
  <c r="F98" i="6"/>
  <c r="F96" i="6"/>
  <c r="E118" i="6"/>
  <c r="E117" i="6"/>
  <c r="E116" i="6"/>
  <c r="E115" i="6"/>
  <c r="E114" i="6"/>
  <c r="E112" i="6"/>
  <c r="E111" i="6"/>
  <c r="E110" i="6"/>
  <c r="E109" i="6"/>
  <c r="E108" i="6"/>
  <c r="E107" i="6"/>
  <c r="E105" i="6"/>
  <c r="E104" i="6"/>
  <c r="E103" i="6"/>
  <c r="E102" i="6"/>
  <c r="E100" i="6"/>
  <c r="E101" i="6"/>
  <c r="E99" i="6"/>
  <c r="E98" i="6"/>
  <c r="E96" i="6"/>
  <c r="E94" i="6"/>
  <c r="E89" i="6"/>
  <c r="G90" i="6"/>
  <c r="G89" i="6"/>
  <c r="G87" i="6"/>
  <c r="G86" i="6"/>
  <c r="G84" i="6"/>
  <c r="G83" i="6"/>
  <c r="G82" i="6"/>
  <c r="G81" i="6"/>
  <c r="G80" i="6"/>
  <c r="G79" i="6"/>
  <c r="G78" i="6"/>
  <c r="G75" i="6"/>
  <c r="G74" i="6"/>
  <c r="G73" i="6"/>
  <c r="G71" i="6"/>
  <c r="G70" i="6"/>
  <c r="G67" i="6"/>
  <c r="G66" i="6"/>
  <c r="G64" i="6"/>
  <c r="G63" i="6"/>
  <c r="G62" i="6"/>
  <c r="G61" i="6"/>
  <c r="G59" i="6"/>
  <c r="G58" i="6"/>
  <c r="G57" i="6"/>
  <c r="G56" i="6"/>
  <c r="G55" i="6"/>
  <c r="G54" i="6"/>
  <c r="G51" i="6"/>
  <c r="G50" i="6"/>
  <c r="G49" i="6"/>
  <c r="G47" i="6"/>
  <c r="G45" i="6"/>
  <c r="G44" i="6"/>
  <c r="G43" i="6"/>
  <c r="G42" i="6"/>
  <c r="G41" i="6"/>
  <c r="G40" i="6"/>
  <c r="G38" i="6"/>
  <c r="G37" i="6"/>
  <c r="G35" i="6"/>
  <c r="G34" i="6"/>
  <c r="G33" i="6"/>
  <c r="G31" i="6"/>
  <c r="G30" i="6"/>
  <c r="G29" i="6"/>
  <c r="G28" i="6"/>
  <c r="G27" i="6"/>
  <c r="G26" i="6"/>
  <c r="G25" i="6"/>
  <c r="G24" i="6"/>
  <c r="G10" i="6"/>
  <c r="F90" i="6"/>
  <c r="F89" i="6"/>
  <c r="F87" i="6"/>
  <c r="F86" i="6"/>
  <c r="F84" i="6"/>
  <c r="F83" i="6"/>
  <c r="F82" i="6"/>
  <c r="F81" i="6"/>
  <c r="F80" i="6"/>
  <c r="F79" i="6"/>
  <c r="F78" i="6"/>
  <c r="F75" i="6"/>
  <c r="F74" i="6"/>
  <c r="F73" i="6"/>
  <c r="F71" i="6"/>
  <c r="F70" i="6"/>
  <c r="F67" i="6"/>
  <c r="F66" i="6"/>
  <c r="F64" i="6"/>
  <c r="F63" i="6"/>
  <c r="F62" i="6"/>
  <c r="F61" i="6"/>
  <c r="F59" i="6"/>
  <c r="F58" i="6"/>
  <c r="F57" i="6"/>
  <c r="F56" i="6"/>
  <c r="F55" i="6"/>
  <c r="F54" i="6"/>
  <c r="F51" i="6"/>
  <c r="F50" i="6"/>
  <c r="F49" i="6"/>
  <c r="F47" i="6"/>
  <c r="F45" i="6"/>
  <c r="F44" i="6"/>
  <c r="F43" i="6"/>
  <c r="F42" i="6"/>
  <c r="F41" i="6"/>
  <c r="F40" i="6"/>
  <c r="F38" i="6"/>
  <c r="F37" i="6"/>
  <c r="F35" i="6"/>
  <c r="F34" i="6"/>
  <c r="F33" i="6"/>
  <c r="F31" i="6"/>
  <c r="F30" i="6"/>
  <c r="F29" i="6"/>
  <c r="F28" i="6"/>
  <c r="F27" i="6"/>
  <c r="F26" i="6"/>
  <c r="F25" i="6"/>
  <c r="F24" i="6"/>
  <c r="E90" i="6"/>
  <c r="E87" i="6"/>
  <c r="E86" i="6"/>
  <c r="E84" i="6"/>
  <c r="E83" i="6"/>
  <c r="E82" i="6"/>
  <c r="E81" i="6"/>
  <c r="E80" i="6"/>
  <c r="E79" i="6"/>
  <c r="E78" i="6"/>
  <c r="E75" i="6"/>
  <c r="E74" i="6"/>
  <c r="E73" i="6"/>
  <c r="E71" i="6"/>
  <c r="E70" i="6"/>
  <c r="E67" i="6"/>
  <c r="E66" i="6"/>
  <c r="E64" i="6"/>
  <c r="E63" i="6"/>
  <c r="E62" i="6"/>
  <c r="E61" i="6"/>
  <c r="E59" i="6"/>
  <c r="E58" i="6"/>
  <c r="E57" i="6"/>
  <c r="E56" i="6"/>
  <c r="E55" i="6"/>
  <c r="E54" i="6"/>
  <c r="E51" i="6"/>
  <c r="E50" i="6"/>
  <c r="E49" i="6"/>
  <c r="E47" i="6"/>
  <c r="E45" i="6"/>
  <c r="E44" i="6"/>
  <c r="E43" i="6"/>
  <c r="E42" i="6"/>
  <c r="E41" i="6"/>
  <c r="E40" i="6"/>
  <c r="E38" i="6"/>
  <c r="E37" i="6"/>
  <c r="E35" i="6"/>
  <c r="E34" i="6"/>
  <c r="E33" i="6"/>
  <c r="E31" i="6"/>
  <c r="E30" i="6"/>
  <c r="E29" i="6"/>
  <c r="E28" i="6"/>
  <c r="E27" i="6"/>
  <c r="E26" i="6"/>
  <c r="E25" i="6"/>
  <c r="E24" i="6"/>
  <c r="G21" i="6"/>
  <c r="G20" i="6"/>
  <c r="G19" i="6"/>
  <c r="G18" i="6"/>
  <c r="G17" i="6"/>
  <c r="G16" i="6"/>
  <c r="G15" i="6"/>
  <c r="G13" i="6"/>
  <c r="G12" i="6"/>
  <c r="G11" i="6"/>
  <c r="F21" i="6"/>
  <c r="F20" i="6"/>
  <c r="F19" i="6"/>
  <c r="F18" i="6"/>
  <c r="F17" i="6"/>
  <c r="F16" i="6"/>
  <c r="F15" i="6"/>
  <c r="F13" i="6"/>
  <c r="F12" i="6"/>
  <c r="F11" i="6"/>
  <c r="F10" i="6"/>
  <c r="E21" i="6"/>
  <c r="E20" i="6"/>
  <c r="E19" i="6"/>
  <c r="E18" i="6"/>
  <c r="E17" i="6"/>
  <c r="E16" i="6"/>
  <c r="E15" i="6"/>
  <c r="E13" i="6"/>
  <c r="E12" i="6"/>
  <c r="E11" i="6"/>
  <c r="E10" i="6"/>
  <c r="E97" i="6" l="1"/>
  <c r="H181" i="6" l="1"/>
  <c r="J179" i="6"/>
  <c r="H164" i="6"/>
  <c r="H160" i="6"/>
  <c r="H155" i="6"/>
  <c r="J173" i="6"/>
  <c r="K173" i="6"/>
  <c r="J167" i="6"/>
  <c r="K167" i="6"/>
  <c r="K162" i="6"/>
  <c r="J157" i="6"/>
  <c r="K157" i="6"/>
  <c r="J153" i="6"/>
  <c r="K153" i="6"/>
  <c r="H145" i="6"/>
  <c r="H151" i="6"/>
  <c r="K122" i="6"/>
  <c r="K120" i="6" s="1"/>
  <c r="H115" i="6"/>
  <c r="H117" i="6"/>
  <c r="H119" i="6"/>
  <c r="H114" i="6"/>
  <c r="H99" i="6"/>
  <c r="H100" i="6"/>
  <c r="H101" i="6"/>
  <c r="H102" i="6"/>
  <c r="H103" i="6"/>
  <c r="H104" i="6"/>
  <c r="H105" i="6"/>
  <c r="H98" i="6"/>
  <c r="I113" i="6"/>
  <c r="J113" i="6"/>
  <c r="K113" i="6"/>
  <c r="K106" i="6"/>
  <c r="I97" i="6"/>
  <c r="J97" i="6"/>
  <c r="K97" i="6"/>
  <c r="H94" i="6"/>
  <c r="H93" i="6" s="1"/>
  <c r="I93" i="6"/>
  <c r="J93" i="6"/>
  <c r="J91" i="6" s="1"/>
  <c r="K93" i="6"/>
  <c r="K91" i="6" s="1"/>
  <c r="H90" i="6"/>
  <c r="H89" i="6"/>
  <c r="H86" i="6"/>
  <c r="H80" i="6"/>
  <c r="H78" i="6"/>
  <c r="I88" i="6"/>
  <c r="J88" i="6"/>
  <c r="K88" i="6"/>
  <c r="J85" i="6"/>
  <c r="K85" i="6"/>
  <c r="K77" i="6"/>
  <c r="H74" i="6"/>
  <c r="H73" i="6"/>
  <c r="I72" i="6"/>
  <c r="J72" i="6"/>
  <c r="K72" i="6"/>
  <c r="J69" i="6"/>
  <c r="K69" i="6"/>
  <c r="H64" i="6"/>
  <c r="H61" i="6"/>
  <c r="J65" i="6"/>
  <c r="K65" i="6"/>
  <c r="J60" i="6"/>
  <c r="K60" i="6"/>
  <c r="K53" i="6"/>
  <c r="H50" i="6"/>
  <c r="H51" i="6"/>
  <c r="J48" i="6"/>
  <c r="J46" i="6" s="1"/>
  <c r="K48" i="6"/>
  <c r="K46" i="6" s="1"/>
  <c r="H45" i="6"/>
  <c r="J39" i="6"/>
  <c r="K39" i="6"/>
  <c r="K36" i="6" s="1"/>
  <c r="H33" i="6"/>
  <c r="H27" i="6"/>
  <c r="H28" i="6"/>
  <c r="H29" i="6"/>
  <c r="J32" i="6"/>
  <c r="K32" i="6"/>
  <c r="J23" i="6"/>
  <c r="K23" i="6"/>
  <c r="H16" i="6"/>
  <c r="H19" i="6"/>
  <c r="H21" i="6"/>
  <c r="H13" i="6"/>
  <c r="K14" i="6"/>
  <c r="K8" i="6" s="1"/>
  <c r="K68" i="6" l="1"/>
  <c r="K95" i="6"/>
  <c r="K76" i="6"/>
  <c r="K152" i="6"/>
  <c r="K22" i="6"/>
  <c r="H113" i="6"/>
  <c r="H88" i="6"/>
  <c r="H72" i="6"/>
  <c r="J68" i="6"/>
  <c r="J22" i="6"/>
  <c r="K52" i="6"/>
  <c r="H97" i="6"/>
  <c r="C121" i="5" l="1"/>
  <c r="C105" i="5"/>
  <c r="C101" i="5"/>
  <c r="C63" i="5"/>
  <c r="C9" i="5"/>
  <c r="C5" i="5"/>
  <c r="D114" i="6"/>
  <c r="D117" i="6"/>
  <c r="C17" i="5" l="1"/>
  <c r="C12" i="7"/>
  <c r="C28" i="7"/>
  <c r="C27" i="7"/>
  <c r="D115" i="6"/>
  <c r="D113" i="6" s="1"/>
  <c r="D102" i="6"/>
  <c r="D181" i="6"/>
  <c r="C100" i="5"/>
  <c r="C4" i="5"/>
  <c r="D105" i="6"/>
  <c r="D100" i="6"/>
  <c r="D101" i="6"/>
  <c r="D98" i="6"/>
  <c r="D104" i="6"/>
  <c r="D103" i="6"/>
  <c r="D99" i="6"/>
  <c r="D155" i="6"/>
  <c r="G113" i="6"/>
  <c r="G97" i="6"/>
  <c r="F113" i="6"/>
  <c r="F97" i="6"/>
  <c r="E113" i="6"/>
  <c r="D51" i="6"/>
  <c r="C8" i="7" l="1"/>
  <c r="C26" i="7"/>
  <c r="C36" i="7" s="1"/>
  <c r="D97" i="6"/>
  <c r="C3" i="5"/>
  <c r="C130" i="5" l="1"/>
  <c r="C4" i="7"/>
  <c r="C21" i="7" l="1"/>
  <c r="C16" i="7"/>
  <c r="D119" i="6"/>
  <c r="D159" i="6" l="1"/>
  <c r="D158" i="6"/>
  <c r="D169" i="6"/>
  <c r="D154" i="6"/>
  <c r="F179" i="6" l="1"/>
  <c r="G157" i="6"/>
  <c r="F153" i="6"/>
  <c r="G153" i="6"/>
  <c r="G106" i="6" l="1"/>
  <c r="G95" i="6" s="1"/>
  <c r="D178" i="6"/>
  <c r="D144" i="6"/>
  <c r="G179" i="6"/>
  <c r="D109" i="6"/>
  <c r="F141" i="6"/>
  <c r="D126" i="6"/>
  <c r="G88" i="6"/>
  <c r="D90" i="6"/>
  <c r="F77" i="6"/>
  <c r="D79" i="6"/>
  <c r="D83" i="6"/>
  <c r="D130" i="6"/>
  <c r="D132" i="6"/>
  <c r="D137" i="6"/>
  <c r="D166" i="6"/>
  <c r="D172" i="6"/>
  <c r="D180" i="6"/>
  <c r="E179" i="6"/>
  <c r="D182" i="6"/>
  <c r="D161" i="6"/>
  <c r="E157" i="6"/>
  <c r="D160" i="6"/>
  <c r="F157" i="6"/>
  <c r="G162" i="6"/>
  <c r="D165" i="6"/>
  <c r="G167" i="6"/>
  <c r="D171" i="6"/>
  <c r="G173" i="6"/>
  <c r="D176" i="6"/>
  <c r="D156" i="6"/>
  <c r="D153" i="6" s="1"/>
  <c r="E153" i="6"/>
  <c r="F162" i="6"/>
  <c r="D164" i="6"/>
  <c r="F167" i="6"/>
  <c r="D170" i="6"/>
  <c r="F173" i="6"/>
  <c r="D175" i="6"/>
  <c r="D163" i="6"/>
  <c r="E162" i="6"/>
  <c r="E167" i="6"/>
  <c r="E173" i="6"/>
  <c r="G141" i="6"/>
  <c r="G140" i="6" s="1"/>
  <c r="D143" i="6"/>
  <c r="D147" i="6"/>
  <c r="D151" i="6"/>
  <c r="F140" i="6"/>
  <c r="D146" i="6"/>
  <c r="D150" i="6"/>
  <c r="D142" i="6"/>
  <c r="E141" i="6"/>
  <c r="E140" i="6" s="1"/>
  <c r="D145" i="6"/>
  <c r="D148" i="6"/>
  <c r="D149" i="6"/>
  <c r="G133" i="6"/>
  <c r="G131" i="6" s="1"/>
  <c r="D136" i="6"/>
  <c r="F133" i="6"/>
  <c r="F131" i="6" s="1"/>
  <c r="D135" i="6"/>
  <c r="D139" i="6"/>
  <c r="D134" i="6"/>
  <c r="E133" i="6"/>
  <c r="E131" i="6" s="1"/>
  <c r="D138" i="6"/>
  <c r="D121" i="6"/>
  <c r="G122" i="6"/>
  <c r="G120" i="6" s="1"/>
  <c r="D125" i="6"/>
  <c r="D129" i="6"/>
  <c r="F122" i="6"/>
  <c r="F120" i="6" s="1"/>
  <c r="D124" i="6"/>
  <c r="D128" i="6"/>
  <c r="D123" i="6"/>
  <c r="E122" i="6"/>
  <c r="E120" i="6" s="1"/>
  <c r="D127" i="6"/>
  <c r="D96" i="6"/>
  <c r="F106" i="6"/>
  <c r="F95" i="6" s="1"/>
  <c r="D108" i="6"/>
  <c r="D112" i="6"/>
  <c r="D107" i="6"/>
  <c r="E106" i="6"/>
  <c r="E95" i="6" s="1"/>
  <c r="D111" i="6"/>
  <c r="D118" i="6"/>
  <c r="D110" i="6"/>
  <c r="D116" i="6"/>
  <c r="G93" i="6"/>
  <c r="G91" i="6" s="1"/>
  <c r="F93" i="6"/>
  <c r="F91" i="6" s="1"/>
  <c r="D78" i="6"/>
  <c r="E77" i="6"/>
  <c r="D82" i="6"/>
  <c r="F85" i="6"/>
  <c r="D87" i="6"/>
  <c r="E88" i="6"/>
  <c r="D81" i="6"/>
  <c r="E85" i="6"/>
  <c r="G85" i="6"/>
  <c r="G77" i="6"/>
  <c r="D80" i="6"/>
  <c r="D84" i="6"/>
  <c r="F88" i="6"/>
  <c r="E53" i="6"/>
  <c r="E14" i="6"/>
  <c r="F9" i="6"/>
  <c r="G9" i="6"/>
  <c r="D10" i="6" l="1"/>
  <c r="E9" i="6"/>
  <c r="E8" i="6" s="1"/>
  <c r="D29" i="6"/>
  <c r="F32" i="6"/>
  <c r="D34" i="6"/>
  <c r="D17" i="6"/>
  <c r="D21" i="6"/>
  <c r="D12" i="6"/>
  <c r="F48" i="6"/>
  <c r="F46" i="6" s="1"/>
  <c r="D50" i="6"/>
  <c r="G69" i="6"/>
  <c r="D38" i="6"/>
  <c r="D168" i="6"/>
  <c r="D167" i="6" s="1"/>
  <c r="D71" i="6"/>
  <c r="D43" i="6"/>
  <c r="G65" i="6"/>
  <c r="F69" i="6"/>
  <c r="G76" i="6"/>
  <c r="G53" i="6"/>
  <c r="D56" i="6"/>
  <c r="F76" i="6"/>
  <c r="D89" i="6"/>
  <c r="D88" i="6" s="1"/>
  <c r="D86" i="6"/>
  <c r="D85" i="6" s="1"/>
  <c r="D141" i="6"/>
  <c r="D140" i="6" s="1"/>
  <c r="D174" i="6"/>
  <c r="D173" i="6" s="1"/>
  <c r="G152" i="6"/>
  <c r="D179" i="6"/>
  <c r="D157" i="6"/>
  <c r="E152" i="6"/>
  <c r="F152" i="6"/>
  <c r="D162" i="6"/>
  <c r="D133" i="6"/>
  <c r="D131" i="6" s="1"/>
  <c r="D122" i="6"/>
  <c r="D120" i="6" s="1"/>
  <c r="D106" i="6"/>
  <c r="D95" i="6" s="1"/>
  <c r="D92" i="6"/>
  <c r="E93" i="6"/>
  <c r="E91" i="6" s="1"/>
  <c r="D94" i="6"/>
  <c r="D93" i="6" s="1"/>
  <c r="E76" i="6"/>
  <c r="D77" i="6"/>
  <c r="G72" i="6"/>
  <c r="D75" i="6"/>
  <c r="F72" i="6"/>
  <c r="D74" i="6"/>
  <c r="D70" i="6"/>
  <c r="E69" i="6"/>
  <c r="E72" i="6"/>
  <c r="F53" i="6"/>
  <c r="D55" i="6"/>
  <c r="D59" i="6"/>
  <c r="D64" i="6"/>
  <c r="F65" i="6"/>
  <c r="D67" i="6"/>
  <c r="E60" i="6"/>
  <c r="D54" i="6"/>
  <c r="D58" i="6"/>
  <c r="G60" i="6"/>
  <c r="D63" i="6"/>
  <c r="D66" i="6"/>
  <c r="E65" i="6"/>
  <c r="D57" i="6"/>
  <c r="F60" i="6"/>
  <c r="D62" i="6"/>
  <c r="E48" i="6"/>
  <c r="E46" i="6" s="1"/>
  <c r="D47" i="6"/>
  <c r="D37" i="6"/>
  <c r="G39" i="6"/>
  <c r="G36" i="6" s="1"/>
  <c r="D42" i="6"/>
  <c r="F39" i="6"/>
  <c r="F36" i="6" s="1"/>
  <c r="D41" i="6"/>
  <c r="D45" i="6"/>
  <c r="E39" i="6"/>
  <c r="E36" i="6" s="1"/>
  <c r="D40" i="6"/>
  <c r="D44" i="6"/>
  <c r="D28" i="6"/>
  <c r="D33" i="6"/>
  <c r="E32" i="6"/>
  <c r="G23" i="6"/>
  <c r="D27" i="6"/>
  <c r="D31" i="6"/>
  <c r="D25" i="6"/>
  <c r="D24" i="6"/>
  <c r="E23" i="6"/>
  <c r="F23" i="6"/>
  <c r="D26" i="6"/>
  <c r="D30" i="6"/>
  <c r="G32" i="6"/>
  <c r="D35" i="6"/>
  <c r="D11" i="6"/>
  <c r="F14" i="6"/>
  <c r="F8" i="6" s="1"/>
  <c r="D20" i="6"/>
  <c r="D15" i="6"/>
  <c r="D19" i="6"/>
  <c r="D13" i="6"/>
  <c r="G14" i="6"/>
  <c r="G8" i="6" s="1"/>
  <c r="D18" i="6"/>
  <c r="F22" i="6" l="1"/>
  <c r="G52" i="6"/>
  <c r="F68" i="6"/>
  <c r="D32" i="6"/>
  <c r="E52" i="6"/>
  <c r="D53" i="6"/>
  <c r="D9" i="6"/>
  <c r="D69" i="6"/>
  <c r="D65" i="6"/>
  <c r="D73" i="6"/>
  <c r="D72" i="6" s="1"/>
  <c r="G68" i="6"/>
  <c r="D23" i="6"/>
  <c r="G22" i="6"/>
  <c r="D76" i="6"/>
  <c r="D152" i="6"/>
  <c r="D91" i="6"/>
  <c r="E68" i="6"/>
  <c r="D61" i="6"/>
  <c r="D60" i="6" s="1"/>
  <c r="F52" i="6"/>
  <c r="D39" i="6"/>
  <c r="D36" i="6" s="1"/>
  <c r="E22" i="6"/>
  <c r="D16" i="6"/>
  <c r="D14" i="6" s="1"/>
  <c r="D22" i="6" l="1"/>
  <c r="D68" i="6"/>
  <c r="D52" i="6"/>
  <c r="D8" i="6"/>
  <c r="F6" i="6"/>
  <c r="E6" i="6"/>
  <c r="B87" i="5" l="1"/>
  <c r="B7" i="5" l="1"/>
  <c r="C34" i="12" l="1"/>
  <c r="B84" i="5" l="1"/>
  <c r="B9" i="5" l="1"/>
  <c r="B121" i="5" l="1"/>
  <c r="B105" i="5"/>
  <c r="B101" i="5"/>
  <c r="B63" i="5"/>
  <c r="B54" i="5"/>
  <c r="B31" i="5"/>
  <c r="B18" i="5"/>
  <c r="B5" i="5"/>
  <c r="B12" i="7" l="1"/>
  <c r="B28" i="7"/>
  <c r="B100" i="5"/>
  <c r="B8" i="7" s="1"/>
  <c r="B17" i="5"/>
  <c r="B27" i="7"/>
  <c r="B4" i="5"/>
  <c r="B26" i="7" s="1"/>
  <c r="B3" i="5" l="1"/>
  <c r="B4" i="7" s="1"/>
  <c r="B36" i="7"/>
  <c r="B130" i="5" l="1"/>
  <c r="B21" i="7"/>
  <c r="B16" i="7"/>
  <c r="U128" i="2" l="1"/>
  <c r="U116" i="2"/>
  <c r="V113" i="2"/>
  <c r="U113" i="2"/>
  <c r="U112" i="2"/>
  <c r="U111" i="2"/>
  <c r="U109" i="2"/>
  <c r="U108" i="2"/>
  <c r="U106" i="2"/>
  <c r="U105" i="2"/>
  <c r="U104" i="2"/>
  <c r="U102" i="2"/>
  <c r="U100" i="2"/>
  <c r="U44" i="2"/>
  <c r="W178" i="2" l="1"/>
  <c r="V178" i="2"/>
  <c r="W177" i="2"/>
  <c r="V177" i="2"/>
  <c r="U177" i="2"/>
  <c r="W176" i="2"/>
  <c r="V176" i="2"/>
  <c r="U176" i="2"/>
  <c r="O178" i="2"/>
  <c r="N178" i="2"/>
  <c r="O177" i="2"/>
  <c r="N177" i="2"/>
  <c r="M177" i="2"/>
  <c r="O176" i="2"/>
  <c r="N176" i="2"/>
  <c r="M176" i="2"/>
  <c r="K176" i="2"/>
  <c r="G178" i="2"/>
  <c r="F178" i="2"/>
  <c r="F177" i="2"/>
  <c r="E177" i="2"/>
  <c r="G176" i="2"/>
  <c r="W174" i="2"/>
  <c r="V174" i="2"/>
  <c r="U174" i="2"/>
  <c r="O174" i="2"/>
  <c r="N174" i="2"/>
  <c r="M174" i="2"/>
  <c r="F174" i="2"/>
  <c r="W173" i="2"/>
  <c r="V173" i="2"/>
  <c r="U173" i="2"/>
  <c r="W172" i="2"/>
  <c r="V172" i="2"/>
  <c r="U172" i="2"/>
  <c r="W170" i="2"/>
  <c r="V170" i="2"/>
  <c r="U170" i="2"/>
  <c r="W169" i="2"/>
  <c r="V169" i="2"/>
  <c r="U169" i="2"/>
  <c r="W168" i="2"/>
  <c r="V168" i="2"/>
  <c r="U168" i="2"/>
  <c r="W167" i="2"/>
  <c r="V167" i="2"/>
  <c r="U167" i="2"/>
  <c r="W166" i="2"/>
  <c r="V166" i="2"/>
  <c r="U166" i="2"/>
  <c r="W164" i="2"/>
  <c r="V164" i="2"/>
  <c r="U164" i="2"/>
  <c r="W163" i="2"/>
  <c r="V163" i="2"/>
  <c r="U163" i="2"/>
  <c r="W162" i="2"/>
  <c r="V162" i="2"/>
  <c r="U162" i="2"/>
  <c r="W160" i="2"/>
  <c r="V160" i="2"/>
  <c r="U160" i="2"/>
  <c r="W159" i="2"/>
  <c r="V159" i="2"/>
  <c r="U159" i="2"/>
  <c r="W158" i="2"/>
  <c r="V158" i="2"/>
  <c r="U158" i="2"/>
  <c r="W157" i="2"/>
  <c r="V157" i="2"/>
  <c r="U157" i="2"/>
  <c r="W155" i="2"/>
  <c r="V155" i="2"/>
  <c r="U155" i="2"/>
  <c r="W154" i="2"/>
  <c r="V154" i="2"/>
  <c r="U154" i="2"/>
  <c r="W153" i="2"/>
  <c r="V153" i="2"/>
  <c r="U153" i="2"/>
  <c r="O173" i="2"/>
  <c r="N173" i="2"/>
  <c r="M173" i="2"/>
  <c r="O172" i="2"/>
  <c r="N172" i="2"/>
  <c r="M172" i="2"/>
  <c r="O170" i="2"/>
  <c r="N170" i="2"/>
  <c r="M170" i="2"/>
  <c r="O169" i="2"/>
  <c r="N169" i="2"/>
  <c r="O168" i="2"/>
  <c r="N168" i="2"/>
  <c r="O167" i="2"/>
  <c r="N167" i="2"/>
  <c r="M167" i="2"/>
  <c r="O166" i="2"/>
  <c r="N166" i="2"/>
  <c r="O164" i="2"/>
  <c r="O163" i="2"/>
  <c r="N163" i="2"/>
  <c r="O162" i="2"/>
  <c r="N162" i="2"/>
  <c r="O160" i="2"/>
  <c r="N160" i="2"/>
  <c r="O159" i="2"/>
  <c r="N159" i="2"/>
  <c r="M159" i="2"/>
  <c r="O158" i="2"/>
  <c r="N158" i="2"/>
  <c r="O157" i="2"/>
  <c r="N157" i="2"/>
  <c r="O155" i="2"/>
  <c r="N155" i="2"/>
  <c r="M155" i="2"/>
  <c r="O154" i="2"/>
  <c r="N154" i="2"/>
  <c r="O153" i="2"/>
  <c r="N153" i="2"/>
  <c r="I173" i="2"/>
  <c r="G173" i="2"/>
  <c r="F173" i="2"/>
  <c r="G172" i="2"/>
  <c r="F172" i="2"/>
  <c r="G170" i="2"/>
  <c r="F170" i="2"/>
  <c r="G169" i="2"/>
  <c r="F169" i="2"/>
  <c r="G168" i="2"/>
  <c r="F168" i="2"/>
  <c r="G167" i="2"/>
  <c r="F167" i="2"/>
  <c r="G166" i="2"/>
  <c r="G164" i="2"/>
  <c r="G163" i="2"/>
  <c r="F163" i="2"/>
  <c r="G162" i="2"/>
  <c r="F162" i="2"/>
  <c r="G160" i="2"/>
  <c r="F160" i="2"/>
  <c r="G159" i="2"/>
  <c r="F159" i="2"/>
  <c r="G158" i="2"/>
  <c r="F158" i="2"/>
  <c r="G157" i="2"/>
  <c r="F157" i="2"/>
  <c r="G155" i="2"/>
  <c r="F155" i="2"/>
  <c r="G154" i="2"/>
  <c r="F154" i="2"/>
  <c r="G153" i="2"/>
  <c r="F153" i="2"/>
  <c r="W150" i="2"/>
  <c r="V150" i="2"/>
  <c r="U150" i="2"/>
  <c r="W149" i="2"/>
  <c r="V149" i="2"/>
  <c r="U149" i="2"/>
  <c r="W148" i="2"/>
  <c r="V148" i="2"/>
  <c r="U148" i="2"/>
  <c r="W147" i="2"/>
  <c r="V147" i="2"/>
  <c r="U147" i="2"/>
  <c r="W146" i="2"/>
  <c r="V146" i="2"/>
  <c r="U146" i="2"/>
  <c r="W145" i="2"/>
  <c r="V145" i="2"/>
  <c r="U145" i="2"/>
  <c r="W144" i="2"/>
  <c r="V144" i="2"/>
  <c r="U144" i="2"/>
  <c r="W143" i="2"/>
  <c r="V143" i="2"/>
  <c r="U143" i="2"/>
  <c r="W142" i="2"/>
  <c r="V142" i="2"/>
  <c r="U142" i="2"/>
  <c r="W141" i="2"/>
  <c r="V141" i="2"/>
  <c r="U141" i="2"/>
  <c r="O150" i="2"/>
  <c r="N150" i="2"/>
  <c r="M150" i="2"/>
  <c r="O149" i="2"/>
  <c r="N149" i="2"/>
  <c r="M149" i="2"/>
  <c r="O148" i="2"/>
  <c r="N148" i="2"/>
  <c r="M148" i="2"/>
  <c r="O147" i="2"/>
  <c r="N147" i="2"/>
  <c r="M147" i="2"/>
  <c r="O146" i="2"/>
  <c r="N146" i="2"/>
  <c r="M146" i="2"/>
  <c r="O145" i="2"/>
  <c r="N145" i="2"/>
  <c r="M145" i="2"/>
  <c r="O144" i="2"/>
  <c r="N144" i="2"/>
  <c r="M144" i="2"/>
  <c r="O143" i="2"/>
  <c r="N143" i="2"/>
  <c r="O142" i="2"/>
  <c r="N142" i="2"/>
  <c r="M142" i="2"/>
  <c r="O141" i="2"/>
  <c r="N141" i="2"/>
  <c r="M141" i="2"/>
  <c r="G150" i="2"/>
  <c r="F150" i="2"/>
  <c r="G149" i="2"/>
  <c r="G148" i="2"/>
  <c r="F148" i="2"/>
  <c r="G147" i="2"/>
  <c r="F147" i="2"/>
  <c r="G146" i="2"/>
  <c r="F146" i="2"/>
  <c r="G145" i="2"/>
  <c r="F145" i="2"/>
  <c r="G144" i="2"/>
  <c r="F144" i="2"/>
  <c r="G143" i="2"/>
  <c r="G142" i="2"/>
  <c r="F142" i="2"/>
  <c r="E142" i="2"/>
  <c r="G141" i="2"/>
  <c r="F141" i="2"/>
  <c r="W138" i="2"/>
  <c r="V138" i="2"/>
  <c r="U138" i="2"/>
  <c r="W137" i="2"/>
  <c r="V137" i="2"/>
  <c r="U137" i="2"/>
  <c r="W136" i="2"/>
  <c r="V136" i="2"/>
  <c r="U136" i="2"/>
  <c r="W135" i="2"/>
  <c r="V135" i="2"/>
  <c r="U135" i="2"/>
  <c r="W134" i="2"/>
  <c r="V134" i="2"/>
  <c r="U134" i="2"/>
  <c r="W133" i="2"/>
  <c r="V133" i="2"/>
  <c r="U133" i="2"/>
  <c r="W131" i="2"/>
  <c r="V131" i="2"/>
  <c r="U131" i="2"/>
  <c r="O138" i="2"/>
  <c r="N138" i="2"/>
  <c r="K138" i="2"/>
  <c r="J138" i="2"/>
  <c r="I138" i="2"/>
  <c r="G138" i="2"/>
  <c r="F138" i="2"/>
  <c r="O137" i="2"/>
  <c r="N137" i="2"/>
  <c r="K137" i="2"/>
  <c r="J137" i="2"/>
  <c r="I137" i="2"/>
  <c r="G137" i="2"/>
  <c r="O136" i="2"/>
  <c r="N136" i="2"/>
  <c r="K136" i="2"/>
  <c r="J136" i="2"/>
  <c r="I136" i="2"/>
  <c r="G136" i="2"/>
  <c r="F136" i="2"/>
  <c r="O135" i="2"/>
  <c r="N135" i="2"/>
  <c r="M135" i="2"/>
  <c r="K135" i="2"/>
  <c r="J135" i="2"/>
  <c r="I135" i="2"/>
  <c r="G135" i="2"/>
  <c r="O134" i="2"/>
  <c r="N134" i="2"/>
  <c r="M134" i="2"/>
  <c r="K134" i="2"/>
  <c r="J134" i="2"/>
  <c r="I134" i="2"/>
  <c r="G134" i="2"/>
  <c r="F134" i="2"/>
  <c r="O133" i="2"/>
  <c r="N133" i="2"/>
  <c r="M133" i="2"/>
  <c r="K133" i="2"/>
  <c r="J133" i="2"/>
  <c r="I133" i="2"/>
  <c r="G133" i="2"/>
  <c r="O131" i="2"/>
  <c r="N131" i="2"/>
  <c r="M131" i="2"/>
  <c r="K131" i="2"/>
  <c r="J131" i="2"/>
  <c r="I131" i="2"/>
  <c r="G131" i="2"/>
  <c r="F131" i="2"/>
  <c r="W129" i="2"/>
  <c r="V129" i="2"/>
  <c r="U129" i="2"/>
  <c r="W128" i="2"/>
  <c r="V128" i="2"/>
  <c r="W127" i="2"/>
  <c r="V127" i="2"/>
  <c r="U127" i="2"/>
  <c r="W126" i="2"/>
  <c r="V126" i="2"/>
  <c r="W125" i="2"/>
  <c r="V125" i="2"/>
  <c r="U125" i="2"/>
  <c r="W124" i="2"/>
  <c r="V124" i="2"/>
  <c r="U124" i="2"/>
  <c r="W123" i="2"/>
  <c r="V123" i="2"/>
  <c r="U123" i="2"/>
  <c r="W121" i="2"/>
  <c r="V121" i="2"/>
  <c r="U121" i="2"/>
  <c r="O129" i="2"/>
  <c r="N129" i="2"/>
  <c r="M129" i="2"/>
  <c r="O127" i="2"/>
  <c r="N127" i="2"/>
  <c r="M127" i="2"/>
  <c r="O126" i="2"/>
  <c r="N126" i="2"/>
  <c r="M126" i="2"/>
  <c r="O125" i="2"/>
  <c r="N125" i="2"/>
  <c r="M125" i="2"/>
  <c r="O124" i="2"/>
  <c r="N124" i="2"/>
  <c r="M124" i="2"/>
  <c r="O123" i="2"/>
  <c r="N123" i="2"/>
  <c r="M123" i="2"/>
  <c r="O121" i="2"/>
  <c r="N121" i="2"/>
  <c r="M121" i="2"/>
  <c r="G129" i="2"/>
  <c r="F129" i="2"/>
  <c r="G127" i="2"/>
  <c r="F127" i="2"/>
  <c r="G126" i="2"/>
  <c r="F126" i="2"/>
  <c r="G125" i="2"/>
  <c r="F125" i="2"/>
  <c r="J124" i="2"/>
  <c r="G124" i="2"/>
  <c r="G123" i="2"/>
  <c r="F123" i="2"/>
  <c r="G121" i="2"/>
  <c r="F121" i="2"/>
  <c r="W119" i="2"/>
  <c r="V119" i="2"/>
  <c r="U119" i="2"/>
  <c r="W118" i="2"/>
  <c r="V118" i="2"/>
  <c r="U118" i="2"/>
  <c r="W117" i="2"/>
  <c r="V117" i="2"/>
  <c r="U117" i="2"/>
  <c r="W116" i="2"/>
  <c r="V116" i="2"/>
  <c r="W115" i="2"/>
  <c r="V115" i="2"/>
  <c r="W113" i="2"/>
  <c r="W112" i="2"/>
  <c r="V112" i="2"/>
  <c r="W111" i="2"/>
  <c r="V111" i="2"/>
  <c r="W110" i="2"/>
  <c r="V110" i="2"/>
  <c r="W109" i="2"/>
  <c r="V109" i="2"/>
  <c r="W108" i="2"/>
  <c r="V108" i="2"/>
  <c r="W106" i="2"/>
  <c r="V106" i="2"/>
  <c r="W105" i="2"/>
  <c r="V105" i="2"/>
  <c r="W104" i="2"/>
  <c r="V104" i="2"/>
  <c r="W103" i="2"/>
  <c r="V103" i="2"/>
  <c r="U103" i="2"/>
  <c r="W102" i="2"/>
  <c r="V102" i="2"/>
  <c r="W101" i="2"/>
  <c r="V101" i="2"/>
  <c r="W100" i="2"/>
  <c r="V100" i="2"/>
  <c r="W98" i="2"/>
  <c r="V98" i="2"/>
  <c r="U98" i="2"/>
  <c r="O119" i="2"/>
  <c r="N119" i="2"/>
  <c r="M119" i="2"/>
  <c r="O118" i="2"/>
  <c r="N118" i="2"/>
  <c r="M118" i="2"/>
  <c r="O117" i="2"/>
  <c r="N117" i="2"/>
  <c r="M117" i="2"/>
  <c r="O116" i="2"/>
  <c r="N116" i="2"/>
  <c r="M116" i="2"/>
  <c r="O115" i="2"/>
  <c r="N115" i="2"/>
  <c r="M115" i="2"/>
  <c r="O113" i="2"/>
  <c r="N113" i="2"/>
  <c r="M113" i="2"/>
  <c r="O112" i="2"/>
  <c r="N112" i="2"/>
  <c r="M112" i="2"/>
  <c r="O111" i="2"/>
  <c r="N111" i="2"/>
  <c r="M111" i="2"/>
  <c r="O110" i="2"/>
  <c r="N110" i="2"/>
  <c r="M110" i="2"/>
  <c r="O109" i="2"/>
  <c r="N109" i="2"/>
  <c r="M109" i="2"/>
  <c r="O108" i="2"/>
  <c r="N108" i="2"/>
  <c r="M108" i="2"/>
  <c r="O106" i="2"/>
  <c r="N106" i="2"/>
  <c r="M106" i="2"/>
  <c r="O105" i="2"/>
  <c r="N105" i="2"/>
  <c r="M105" i="2"/>
  <c r="O104" i="2"/>
  <c r="N104" i="2"/>
  <c r="M104" i="2"/>
  <c r="O103" i="2"/>
  <c r="N103" i="2"/>
  <c r="M103" i="2"/>
  <c r="O102" i="2"/>
  <c r="N102" i="2"/>
  <c r="M102" i="2"/>
  <c r="O101" i="2"/>
  <c r="N101" i="2"/>
  <c r="M101" i="2"/>
  <c r="O100" i="2"/>
  <c r="N100" i="2"/>
  <c r="M100" i="2"/>
  <c r="O98" i="2"/>
  <c r="N98" i="2"/>
  <c r="M98" i="2"/>
  <c r="G119" i="2"/>
  <c r="F119" i="2"/>
  <c r="G118" i="2"/>
  <c r="G117" i="2"/>
  <c r="F117" i="2"/>
  <c r="G116" i="2"/>
  <c r="F116" i="2"/>
  <c r="G115" i="2"/>
  <c r="F115" i="2"/>
  <c r="G113" i="2"/>
  <c r="F113" i="2"/>
  <c r="G112" i="2"/>
  <c r="F112" i="2"/>
  <c r="G111" i="2"/>
  <c r="G110" i="2"/>
  <c r="F110" i="2"/>
  <c r="G109" i="2"/>
  <c r="G108" i="2"/>
  <c r="F108" i="2"/>
  <c r="G106" i="2"/>
  <c r="G105" i="2"/>
  <c r="G104" i="2"/>
  <c r="F104" i="2"/>
  <c r="G103" i="2"/>
  <c r="F103" i="2"/>
  <c r="E103" i="2"/>
  <c r="G102" i="2"/>
  <c r="G101" i="2"/>
  <c r="F101" i="2"/>
  <c r="G100" i="2"/>
  <c r="F100" i="2"/>
  <c r="G98" i="2"/>
  <c r="F98" i="2"/>
  <c r="W96" i="2"/>
  <c r="V96" i="2"/>
  <c r="U96" i="2"/>
  <c r="W94" i="2"/>
  <c r="V94" i="2"/>
  <c r="U94" i="2"/>
  <c r="O96" i="2"/>
  <c r="N96" i="2"/>
  <c r="M96" i="2"/>
  <c r="O94" i="2"/>
  <c r="N94" i="2"/>
  <c r="M94" i="2"/>
  <c r="G96" i="2"/>
  <c r="F96" i="2"/>
  <c r="G94" i="2"/>
  <c r="F94" i="2"/>
  <c r="W92" i="2"/>
  <c r="V92" i="2"/>
  <c r="U92" i="2"/>
  <c r="W91" i="2"/>
  <c r="V91" i="2"/>
  <c r="U91" i="2"/>
  <c r="W89" i="2"/>
  <c r="V89" i="2"/>
  <c r="U89" i="2"/>
  <c r="W88" i="2"/>
  <c r="V88" i="2"/>
  <c r="U88" i="2"/>
  <c r="W86" i="2"/>
  <c r="V86" i="2"/>
  <c r="U86" i="2"/>
  <c r="W85" i="2"/>
  <c r="V85" i="2"/>
  <c r="U85" i="2"/>
  <c r="W84" i="2"/>
  <c r="V84" i="2"/>
  <c r="U84" i="2"/>
  <c r="W83" i="2"/>
  <c r="V83" i="2"/>
  <c r="U83" i="2"/>
  <c r="W82" i="2"/>
  <c r="V82" i="2"/>
  <c r="U82" i="2"/>
  <c r="W81" i="2"/>
  <c r="V81" i="2"/>
  <c r="U81" i="2"/>
  <c r="W80" i="2"/>
  <c r="V80" i="2"/>
  <c r="U80" i="2"/>
  <c r="O92" i="2"/>
  <c r="N92" i="2"/>
  <c r="M92" i="2"/>
  <c r="O91" i="2"/>
  <c r="N91" i="2"/>
  <c r="M91" i="2"/>
  <c r="O89" i="2"/>
  <c r="N89" i="2"/>
  <c r="O88" i="2"/>
  <c r="N88" i="2"/>
  <c r="M88" i="2"/>
  <c r="O86" i="2"/>
  <c r="N86" i="2"/>
  <c r="O85" i="2"/>
  <c r="N85" i="2"/>
  <c r="O84" i="2"/>
  <c r="N84" i="2"/>
  <c r="M84" i="2"/>
  <c r="O83" i="2"/>
  <c r="N83" i="2"/>
  <c r="M83" i="2"/>
  <c r="O82" i="2"/>
  <c r="N82" i="2"/>
  <c r="M82" i="2"/>
  <c r="O81" i="2"/>
  <c r="N81" i="2"/>
  <c r="M81" i="2"/>
  <c r="O80" i="2"/>
  <c r="N80" i="2"/>
  <c r="M80" i="2"/>
  <c r="K92" i="2"/>
  <c r="J92" i="2"/>
  <c r="I92" i="2"/>
  <c r="G92" i="2"/>
  <c r="F92" i="2"/>
  <c r="K91" i="2"/>
  <c r="J91" i="2"/>
  <c r="I91" i="2"/>
  <c r="G91" i="2"/>
  <c r="F91" i="2"/>
  <c r="E91" i="2"/>
  <c r="K89" i="2"/>
  <c r="J89" i="2"/>
  <c r="I89" i="2"/>
  <c r="G89" i="2"/>
  <c r="F89" i="2"/>
  <c r="K88" i="2"/>
  <c r="J88" i="2"/>
  <c r="I88" i="2"/>
  <c r="G88" i="2"/>
  <c r="E88" i="2"/>
  <c r="G86" i="2"/>
  <c r="F86" i="2"/>
  <c r="G85" i="2"/>
  <c r="F85" i="2"/>
  <c r="G84" i="2"/>
  <c r="F84" i="2"/>
  <c r="G83" i="2"/>
  <c r="F83" i="2"/>
  <c r="G82" i="2"/>
  <c r="F82" i="2"/>
  <c r="G80" i="2"/>
  <c r="F80" i="2"/>
  <c r="E80" i="2"/>
  <c r="W77" i="2"/>
  <c r="V77" i="2"/>
  <c r="U77" i="2"/>
  <c r="W76" i="2"/>
  <c r="V76" i="2"/>
  <c r="U76" i="2"/>
  <c r="W75" i="2"/>
  <c r="V75" i="2"/>
  <c r="U75" i="2"/>
  <c r="W73" i="2"/>
  <c r="V73" i="2"/>
  <c r="U73" i="2"/>
  <c r="W72" i="2"/>
  <c r="V72" i="2"/>
  <c r="U72" i="2"/>
  <c r="O77" i="2"/>
  <c r="N77" i="2"/>
  <c r="M77" i="2"/>
  <c r="K77" i="2"/>
  <c r="J77" i="2"/>
  <c r="G77" i="2"/>
  <c r="O76" i="2"/>
  <c r="N76" i="2"/>
  <c r="M76" i="2"/>
  <c r="K76" i="2"/>
  <c r="J76" i="2"/>
  <c r="G76" i="2"/>
  <c r="F76" i="2"/>
  <c r="O75" i="2"/>
  <c r="N75" i="2"/>
  <c r="M75" i="2"/>
  <c r="K75" i="2"/>
  <c r="J75" i="2"/>
  <c r="G75" i="2"/>
  <c r="F75" i="2"/>
  <c r="O73" i="2"/>
  <c r="N73" i="2"/>
  <c r="M73" i="2"/>
  <c r="K73" i="2"/>
  <c r="J73" i="2"/>
  <c r="G73" i="2"/>
  <c r="F73" i="2"/>
  <c r="O72" i="2"/>
  <c r="N72" i="2"/>
  <c r="M72" i="2"/>
  <c r="K72" i="2"/>
  <c r="J72" i="2"/>
  <c r="G72" i="2"/>
  <c r="F72" i="2"/>
  <c r="W69" i="2"/>
  <c r="V69" i="2"/>
  <c r="U69" i="2"/>
  <c r="W68" i="2"/>
  <c r="V68" i="2"/>
  <c r="U68" i="2"/>
  <c r="W66" i="2"/>
  <c r="V66" i="2"/>
  <c r="U66" i="2"/>
  <c r="W65" i="2"/>
  <c r="V65" i="2"/>
  <c r="U65" i="2"/>
  <c r="W64" i="2"/>
  <c r="U64" i="2"/>
  <c r="W63" i="2"/>
  <c r="V63" i="2"/>
  <c r="U63" i="2"/>
  <c r="W61" i="2"/>
  <c r="V61" i="2"/>
  <c r="U61" i="2"/>
  <c r="W60" i="2"/>
  <c r="U60" i="2"/>
  <c r="W59" i="2"/>
  <c r="V59" i="2"/>
  <c r="U59" i="2"/>
  <c r="W58" i="2"/>
  <c r="V58" i="2"/>
  <c r="U58" i="2"/>
  <c r="W57" i="2"/>
  <c r="V57" i="2"/>
  <c r="U57" i="2"/>
  <c r="W56" i="2"/>
  <c r="V56" i="2"/>
  <c r="U56" i="2"/>
  <c r="O69" i="2"/>
  <c r="N69" i="2"/>
  <c r="M69" i="2"/>
  <c r="K69" i="2"/>
  <c r="O68" i="2"/>
  <c r="N68" i="2"/>
  <c r="M68" i="2"/>
  <c r="K68" i="2"/>
  <c r="O66" i="2"/>
  <c r="N66" i="2"/>
  <c r="K66" i="2"/>
  <c r="O65" i="2"/>
  <c r="N65" i="2"/>
  <c r="M65" i="2"/>
  <c r="K65" i="2"/>
  <c r="O64" i="2"/>
  <c r="N64" i="2"/>
  <c r="K64" i="2"/>
  <c r="O63" i="2"/>
  <c r="N63" i="2"/>
  <c r="M63" i="2"/>
  <c r="K63" i="2"/>
  <c r="O61" i="2"/>
  <c r="N61" i="2"/>
  <c r="M61" i="2"/>
  <c r="K61" i="2"/>
  <c r="O60" i="2"/>
  <c r="N60" i="2"/>
  <c r="M60" i="2"/>
  <c r="K60" i="2"/>
  <c r="O59" i="2"/>
  <c r="N59" i="2"/>
  <c r="M59" i="2"/>
  <c r="K59" i="2"/>
  <c r="J59" i="2"/>
  <c r="O58" i="2"/>
  <c r="N58" i="2"/>
  <c r="M58" i="2"/>
  <c r="K58" i="2"/>
  <c r="O57" i="2"/>
  <c r="N57" i="2"/>
  <c r="M57" i="2"/>
  <c r="K57" i="2"/>
  <c r="O56" i="2"/>
  <c r="N56" i="2"/>
  <c r="M56" i="2"/>
  <c r="K56" i="2"/>
  <c r="G69" i="2"/>
  <c r="F69" i="2"/>
  <c r="I68" i="2"/>
  <c r="G68" i="2"/>
  <c r="F68" i="2"/>
  <c r="G66" i="2"/>
  <c r="F66" i="2"/>
  <c r="G65" i="2"/>
  <c r="F65" i="2"/>
  <c r="G64" i="2"/>
  <c r="F64" i="2"/>
  <c r="G63" i="2"/>
  <c r="F63" i="2"/>
  <c r="G61" i="2"/>
  <c r="F61" i="2"/>
  <c r="G60" i="2"/>
  <c r="F60" i="2"/>
  <c r="E60" i="2"/>
  <c r="G59" i="2"/>
  <c r="F59" i="2"/>
  <c r="G58" i="2"/>
  <c r="G57" i="2"/>
  <c r="G56" i="2"/>
  <c r="W53" i="2"/>
  <c r="V53" i="2"/>
  <c r="U53" i="2"/>
  <c r="W52" i="2"/>
  <c r="V52" i="2"/>
  <c r="U52" i="2"/>
  <c r="W51" i="2"/>
  <c r="V51" i="2"/>
  <c r="U51" i="2"/>
  <c r="W49" i="2"/>
  <c r="V49" i="2"/>
  <c r="U49" i="2"/>
  <c r="O53" i="2"/>
  <c r="N53" i="2"/>
  <c r="M53" i="2"/>
  <c r="K53" i="2"/>
  <c r="O52" i="2"/>
  <c r="N52" i="2"/>
  <c r="M52" i="2"/>
  <c r="K52" i="2"/>
  <c r="O51" i="2"/>
  <c r="N51" i="2"/>
  <c r="M51" i="2"/>
  <c r="K51" i="2"/>
  <c r="O49" i="2"/>
  <c r="N49" i="2"/>
  <c r="M49" i="2"/>
  <c r="K49" i="2"/>
  <c r="G53" i="2"/>
  <c r="F53" i="2"/>
  <c r="E53" i="2"/>
  <c r="I52" i="2"/>
  <c r="G52" i="2"/>
  <c r="F52" i="2"/>
  <c r="G51" i="2"/>
  <c r="F51" i="2"/>
  <c r="G49" i="2"/>
  <c r="F49" i="2"/>
  <c r="W47" i="2"/>
  <c r="V47" i="2"/>
  <c r="U47" i="2"/>
  <c r="W46" i="2"/>
  <c r="V46" i="2"/>
  <c r="U46" i="2"/>
  <c r="W45" i="2"/>
  <c r="V45" i="2"/>
  <c r="U45" i="2"/>
  <c r="W44" i="2"/>
  <c r="V44" i="2"/>
  <c r="W43" i="2"/>
  <c r="V43" i="2"/>
  <c r="U43" i="2"/>
  <c r="W42" i="2"/>
  <c r="V42" i="2"/>
  <c r="U42" i="2"/>
  <c r="W40" i="2"/>
  <c r="V40" i="2"/>
  <c r="U40" i="2"/>
  <c r="W39" i="2"/>
  <c r="V39" i="2"/>
  <c r="U39" i="2"/>
  <c r="O47" i="2"/>
  <c r="N47" i="2"/>
  <c r="M47" i="2"/>
  <c r="K47" i="2"/>
  <c r="J47" i="2"/>
  <c r="O46" i="2"/>
  <c r="N46" i="2"/>
  <c r="K46" i="2"/>
  <c r="J46" i="2"/>
  <c r="O45" i="2"/>
  <c r="N45" i="2"/>
  <c r="M45" i="2"/>
  <c r="K45" i="2"/>
  <c r="O44" i="2"/>
  <c r="M44" i="2"/>
  <c r="K44" i="2"/>
  <c r="O43" i="2"/>
  <c r="N43" i="2"/>
  <c r="K43" i="2"/>
  <c r="O42" i="2"/>
  <c r="N42" i="2"/>
  <c r="M42" i="2"/>
  <c r="K42" i="2"/>
  <c r="O40" i="2"/>
  <c r="N40" i="2"/>
  <c r="K40" i="2"/>
  <c r="O39" i="2"/>
  <c r="N39" i="2"/>
  <c r="M39" i="2"/>
  <c r="K39" i="2"/>
  <c r="G47" i="2"/>
  <c r="F47" i="2"/>
  <c r="G46" i="2"/>
  <c r="F46" i="2"/>
  <c r="G45" i="2"/>
  <c r="G44" i="2"/>
  <c r="G43" i="2"/>
  <c r="F43" i="2"/>
  <c r="G42" i="2"/>
  <c r="F42" i="2"/>
  <c r="G40" i="2"/>
  <c r="F40" i="2"/>
  <c r="G39" i="2"/>
  <c r="W37" i="2"/>
  <c r="V37" i="2"/>
  <c r="U37" i="2"/>
  <c r="W36" i="2"/>
  <c r="V36" i="2"/>
  <c r="U36" i="2"/>
  <c r="W35" i="2"/>
  <c r="V35" i="2"/>
  <c r="U35" i="2"/>
  <c r="W33" i="2"/>
  <c r="V33" i="2"/>
  <c r="U33" i="2"/>
  <c r="W32" i="2"/>
  <c r="V32" i="2"/>
  <c r="U32" i="2"/>
  <c r="W31" i="2"/>
  <c r="V31" i="2"/>
  <c r="U31" i="2"/>
  <c r="W30" i="2"/>
  <c r="V30" i="2"/>
  <c r="U30" i="2"/>
  <c r="W29" i="2"/>
  <c r="V29" i="2"/>
  <c r="U29" i="2"/>
  <c r="W28" i="2"/>
  <c r="V28" i="2"/>
  <c r="U28" i="2"/>
  <c r="W27" i="2"/>
  <c r="V27" i="2"/>
  <c r="U27" i="2"/>
  <c r="W26" i="2"/>
  <c r="V26" i="2"/>
  <c r="U26" i="2"/>
  <c r="O37" i="2"/>
  <c r="N37" i="2"/>
  <c r="M37" i="2"/>
  <c r="K37" i="2"/>
  <c r="J37" i="2"/>
  <c r="G37" i="2"/>
  <c r="F37" i="2"/>
  <c r="O36" i="2"/>
  <c r="N36" i="2"/>
  <c r="M36" i="2"/>
  <c r="K36" i="2"/>
  <c r="J36" i="2"/>
  <c r="G36" i="2"/>
  <c r="F36" i="2"/>
  <c r="O35" i="2"/>
  <c r="N35" i="2"/>
  <c r="M35" i="2"/>
  <c r="K35" i="2"/>
  <c r="J35" i="2"/>
  <c r="G35" i="2"/>
  <c r="F35" i="2"/>
  <c r="O33" i="2"/>
  <c r="N33" i="2"/>
  <c r="M33" i="2"/>
  <c r="K33" i="2"/>
  <c r="J33" i="2"/>
  <c r="G33" i="2"/>
  <c r="F33" i="2"/>
  <c r="O32" i="2"/>
  <c r="N32" i="2"/>
  <c r="M32" i="2"/>
  <c r="K32" i="2"/>
  <c r="J32" i="2"/>
  <c r="G32" i="2"/>
  <c r="F32" i="2"/>
  <c r="O31" i="2"/>
  <c r="N31" i="2"/>
  <c r="M31" i="2"/>
  <c r="K31" i="2"/>
  <c r="J31" i="2"/>
  <c r="G31" i="2"/>
  <c r="F31" i="2"/>
  <c r="O30" i="2"/>
  <c r="N30" i="2"/>
  <c r="M30" i="2"/>
  <c r="K30" i="2"/>
  <c r="J30" i="2"/>
  <c r="G30" i="2"/>
  <c r="F30" i="2"/>
  <c r="O29" i="2"/>
  <c r="N29" i="2"/>
  <c r="M29" i="2"/>
  <c r="K29" i="2"/>
  <c r="J29" i="2"/>
  <c r="G29" i="2"/>
  <c r="F29" i="2"/>
  <c r="O28" i="2"/>
  <c r="N28" i="2"/>
  <c r="M28" i="2"/>
  <c r="K28" i="2"/>
  <c r="J28" i="2"/>
  <c r="G28" i="2"/>
  <c r="F28" i="2"/>
  <c r="O27" i="2"/>
  <c r="N27" i="2"/>
  <c r="M27" i="2"/>
  <c r="K27" i="2"/>
  <c r="J27" i="2"/>
  <c r="G27" i="2"/>
  <c r="F27" i="2"/>
  <c r="O26" i="2"/>
  <c r="N26" i="2"/>
  <c r="M26" i="2"/>
  <c r="K26" i="2"/>
  <c r="J26" i="2"/>
  <c r="G26" i="2"/>
  <c r="F26" i="2"/>
  <c r="W23" i="2"/>
  <c r="V23" i="2"/>
  <c r="U23" i="2"/>
  <c r="W22" i="2"/>
  <c r="V22" i="2"/>
  <c r="U22" i="2"/>
  <c r="W21" i="2"/>
  <c r="V21" i="2"/>
  <c r="U21" i="2"/>
  <c r="W20" i="2"/>
  <c r="V20" i="2"/>
  <c r="U20" i="2"/>
  <c r="W19" i="2"/>
  <c r="V19" i="2"/>
  <c r="U19" i="2"/>
  <c r="W18" i="2"/>
  <c r="V18" i="2"/>
  <c r="U18" i="2"/>
  <c r="W17" i="2"/>
  <c r="V17" i="2"/>
  <c r="U17" i="2"/>
  <c r="W15" i="2"/>
  <c r="V15" i="2"/>
  <c r="U15" i="2"/>
  <c r="W14" i="2"/>
  <c r="V14" i="2"/>
  <c r="U14" i="2"/>
  <c r="W13" i="2"/>
  <c r="V13" i="2"/>
  <c r="U13" i="2"/>
  <c r="W12" i="2"/>
  <c r="V12" i="2"/>
  <c r="U12" i="2"/>
  <c r="O23" i="2"/>
  <c r="N23" i="2"/>
  <c r="M23" i="2"/>
  <c r="O22" i="2"/>
  <c r="N22" i="2"/>
  <c r="M22" i="2"/>
  <c r="O21" i="2"/>
  <c r="N21" i="2"/>
  <c r="M21" i="2"/>
  <c r="O20" i="2"/>
  <c r="N20" i="2"/>
  <c r="M20" i="2"/>
  <c r="O19" i="2"/>
  <c r="N19" i="2"/>
  <c r="M19" i="2"/>
  <c r="O18" i="2"/>
  <c r="N18" i="2"/>
  <c r="M18" i="2"/>
  <c r="O17" i="2"/>
  <c r="N17" i="2"/>
  <c r="M17" i="2"/>
  <c r="O15" i="2"/>
  <c r="N15" i="2"/>
  <c r="M15" i="2"/>
  <c r="O14" i="2"/>
  <c r="N14" i="2"/>
  <c r="M14" i="2"/>
  <c r="O13" i="2"/>
  <c r="N13" i="2"/>
  <c r="M13" i="2"/>
  <c r="O12" i="2"/>
  <c r="N12" i="2"/>
  <c r="M12" i="2"/>
  <c r="O175" i="2" l="1"/>
  <c r="L176" i="2"/>
  <c r="D178" i="2"/>
  <c r="D177" i="2"/>
  <c r="D176" i="2"/>
  <c r="T174" i="2"/>
  <c r="L174" i="2"/>
  <c r="T173" i="2"/>
  <c r="W171" i="2"/>
  <c r="T172" i="2"/>
  <c r="T171" i="2" s="1"/>
  <c r="T170" i="2"/>
  <c r="T169" i="2"/>
  <c r="T168" i="2"/>
  <c r="W165" i="2"/>
  <c r="T164" i="2"/>
  <c r="T160" i="2"/>
  <c r="T159" i="2"/>
  <c r="V156" i="2"/>
  <c r="W156" i="2"/>
  <c r="T157" i="2"/>
  <c r="W152" i="2"/>
  <c r="V152" i="2"/>
  <c r="L173" i="2"/>
  <c r="N171" i="2"/>
  <c r="L170" i="2"/>
  <c r="L169" i="2"/>
  <c r="L168" i="2"/>
  <c r="O165" i="2"/>
  <c r="L164" i="2"/>
  <c r="L163" i="2"/>
  <c r="L160" i="2"/>
  <c r="L159" i="2"/>
  <c r="L158" i="2"/>
  <c r="O152" i="2"/>
  <c r="L155" i="2"/>
  <c r="L154" i="2"/>
  <c r="L153" i="2"/>
  <c r="D173" i="2"/>
  <c r="G171" i="2"/>
  <c r="D170" i="2"/>
  <c r="D169" i="2"/>
  <c r="D168" i="2"/>
  <c r="D167" i="2"/>
  <c r="D160" i="2"/>
  <c r="D159" i="2"/>
  <c r="D158" i="2"/>
  <c r="D155" i="2"/>
  <c r="D154" i="2"/>
  <c r="D137" i="2"/>
  <c r="V114" i="2"/>
  <c r="L103" i="2"/>
  <c r="L102" i="2"/>
  <c r="O99" i="2"/>
  <c r="M99" i="2"/>
  <c r="L100" i="2"/>
  <c r="D117" i="2"/>
  <c r="D116" i="2"/>
  <c r="G114" i="2"/>
  <c r="D113" i="2"/>
  <c r="D112" i="2"/>
  <c r="D111" i="2"/>
  <c r="D106" i="2"/>
  <c r="D104" i="2"/>
  <c r="E99" i="2"/>
  <c r="D101" i="2"/>
  <c r="D100" i="2"/>
  <c r="D98" i="2"/>
  <c r="T94" i="2"/>
  <c r="L96" i="2"/>
  <c r="L94" i="2"/>
  <c r="G95" i="2"/>
  <c r="G93" i="2" s="1"/>
  <c r="D94" i="2"/>
  <c r="W90" i="2"/>
  <c r="T91" i="2"/>
  <c r="W87" i="2"/>
  <c r="U87" i="2"/>
  <c r="T88" i="2"/>
  <c r="T86" i="2"/>
  <c r="T82" i="2"/>
  <c r="T81" i="2"/>
  <c r="W79" i="2"/>
  <c r="T80" i="2"/>
  <c r="L92" i="2"/>
  <c r="L88" i="2"/>
  <c r="L86" i="2"/>
  <c r="L85" i="2"/>
  <c r="L84" i="2"/>
  <c r="L83" i="2"/>
  <c r="L82" i="2"/>
  <c r="O79" i="2"/>
  <c r="J90" i="2"/>
  <c r="K90" i="2"/>
  <c r="F90" i="2"/>
  <c r="K87" i="2"/>
  <c r="H89" i="2"/>
  <c r="F87" i="2"/>
  <c r="J87" i="2"/>
  <c r="G87" i="2"/>
  <c r="D86" i="2"/>
  <c r="D85" i="2"/>
  <c r="D84" i="2"/>
  <c r="D83" i="2"/>
  <c r="G79" i="2"/>
  <c r="D80" i="2"/>
  <c r="V71" i="2"/>
  <c r="W71" i="2"/>
  <c r="L77" i="2"/>
  <c r="H77" i="2"/>
  <c r="N74" i="2"/>
  <c r="O74" i="2"/>
  <c r="M74" i="2"/>
  <c r="H75" i="2"/>
  <c r="N71" i="2"/>
  <c r="H73" i="2"/>
  <c r="G71" i="2"/>
  <c r="O71" i="2"/>
  <c r="M71" i="2"/>
  <c r="H72" i="2"/>
  <c r="H71" i="2" s="1"/>
  <c r="U67" i="2"/>
  <c r="T65" i="2"/>
  <c r="T64" i="2"/>
  <c r="W62" i="2"/>
  <c r="U62" i="2"/>
  <c r="T61" i="2"/>
  <c r="T59" i="2"/>
  <c r="T58" i="2"/>
  <c r="U55" i="2"/>
  <c r="T56" i="2"/>
  <c r="L69" i="2"/>
  <c r="L68" i="2"/>
  <c r="L66" i="2"/>
  <c r="H66" i="2"/>
  <c r="L65" i="2"/>
  <c r="N62" i="2"/>
  <c r="L63" i="2"/>
  <c r="L61" i="2"/>
  <c r="L60" i="2"/>
  <c r="O55" i="2"/>
  <c r="M55" i="2"/>
  <c r="J55" i="2"/>
  <c r="L58" i="2"/>
  <c r="H58" i="2"/>
  <c r="H57" i="2"/>
  <c r="N55" i="2"/>
  <c r="H56" i="2"/>
  <c r="F67" i="2"/>
  <c r="D68" i="2"/>
  <c r="D66" i="2"/>
  <c r="D64" i="2"/>
  <c r="D61" i="2"/>
  <c r="D59" i="2"/>
  <c r="D57" i="2"/>
  <c r="W50" i="2"/>
  <c r="T51" i="2"/>
  <c r="L53" i="2"/>
  <c r="H53" i="2"/>
  <c r="L49" i="2"/>
  <c r="K48" i="2"/>
  <c r="D53" i="2"/>
  <c r="H52" i="2"/>
  <c r="D52" i="2"/>
  <c r="D49" i="2"/>
  <c r="H40" i="2"/>
  <c r="H39" i="2"/>
  <c r="D44" i="2"/>
  <c r="F41" i="2"/>
  <c r="F38" i="2" s="1"/>
  <c r="V107" i="2"/>
  <c r="T111" i="2"/>
  <c r="T106" i="2"/>
  <c r="E13" i="3"/>
  <c r="E12" i="3"/>
  <c r="E9" i="3"/>
  <c r="E8" i="3"/>
  <c r="E5" i="3"/>
  <c r="E4" i="3"/>
  <c r="O90" i="2"/>
  <c r="E90" i="2"/>
  <c r="I87" i="2"/>
  <c r="F79" i="2"/>
  <c r="D77" i="2"/>
  <c r="H61" i="2"/>
  <c r="H60" i="2"/>
  <c r="I67" i="2"/>
  <c r="D39" i="2"/>
  <c r="G11" i="2"/>
  <c r="B5" i="1"/>
  <c r="C5" i="1"/>
  <c r="D5" i="1"/>
  <c r="F5" i="1"/>
  <c r="B7" i="1"/>
  <c r="C7" i="1"/>
  <c r="D7" i="1"/>
  <c r="F7" i="1"/>
  <c r="B9" i="1"/>
  <c r="B4" i="1" s="1"/>
  <c r="C9" i="1"/>
  <c r="D9" i="1"/>
  <c r="F9" i="1"/>
  <c r="B16" i="1"/>
  <c r="C16" i="1"/>
  <c r="D16" i="1"/>
  <c r="F16" i="1"/>
  <c r="B28" i="1"/>
  <c r="C28" i="1"/>
  <c r="D28" i="1"/>
  <c r="F28" i="1"/>
  <c r="B55" i="1"/>
  <c r="B15" i="1" s="1"/>
  <c r="C55" i="1"/>
  <c r="D55" i="1"/>
  <c r="F55" i="1"/>
  <c r="B65" i="1"/>
  <c r="C65" i="1"/>
  <c r="D65" i="1"/>
  <c r="F65" i="1"/>
  <c r="B113" i="1"/>
  <c r="C113" i="1"/>
  <c r="D113" i="1"/>
  <c r="F113" i="1"/>
  <c r="F112" i="1" s="1"/>
  <c r="F8" i="3" s="1"/>
  <c r="B118" i="1"/>
  <c r="B112" i="1" s="1"/>
  <c r="B8" i="3" s="1"/>
  <c r="B10" i="3" s="1"/>
  <c r="C118" i="1"/>
  <c r="D118" i="1"/>
  <c r="F118" i="1"/>
  <c r="B129" i="1"/>
  <c r="B12" i="3" s="1"/>
  <c r="B14" i="3" s="1"/>
  <c r="C129" i="1"/>
  <c r="C12" i="3" s="1"/>
  <c r="D129" i="1"/>
  <c r="D12" i="3" s="1"/>
  <c r="F129" i="1"/>
  <c r="F12" i="3" s="1"/>
  <c r="E11" i="2"/>
  <c r="F11" i="2"/>
  <c r="I11" i="2"/>
  <c r="J11" i="2"/>
  <c r="K11" i="2"/>
  <c r="D12" i="2"/>
  <c r="H12" i="2"/>
  <c r="D13" i="2"/>
  <c r="H13" i="2"/>
  <c r="D14" i="2"/>
  <c r="H14" i="2"/>
  <c r="D15" i="2"/>
  <c r="H15" i="2"/>
  <c r="E16" i="2"/>
  <c r="F16" i="2"/>
  <c r="G16" i="2"/>
  <c r="I16" i="2"/>
  <c r="I10" i="2" s="1"/>
  <c r="J16" i="2"/>
  <c r="K16" i="2"/>
  <c r="D17" i="2"/>
  <c r="H17" i="2"/>
  <c r="D18" i="2"/>
  <c r="H18" i="2"/>
  <c r="D19" i="2"/>
  <c r="H19" i="2"/>
  <c r="D20" i="2"/>
  <c r="H20" i="2"/>
  <c r="D21" i="2"/>
  <c r="H21" i="2"/>
  <c r="D22" i="2"/>
  <c r="H22" i="2"/>
  <c r="D23" i="2"/>
  <c r="H23" i="2"/>
  <c r="E25" i="2"/>
  <c r="I25" i="2"/>
  <c r="H33" i="2"/>
  <c r="E34" i="2"/>
  <c r="I34" i="2"/>
  <c r="T37" i="2"/>
  <c r="E41" i="2"/>
  <c r="E38" i="2"/>
  <c r="I41" i="2"/>
  <c r="I38" i="2" s="1"/>
  <c r="J41" i="2"/>
  <c r="J38" i="2" s="1"/>
  <c r="H43" i="2"/>
  <c r="H45" i="2"/>
  <c r="D47" i="2"/>
  <c r="E50" i="2"/>
  <c r="E48" i="2" s="1"/>
  <c r="E107" i="2"/>
  <c r="E114" i="2"/>
  <c r="J50" i="2"/>
  <c r="J48" i="2" s="1"/>
  <c r="G50" i="2"/>
  <c r="G48" i="2" s="1"/>
  <c r="O50" i="2"/>
  <c r="O48" i="2" s="1"/>
  <c r="E55" i="2"/>
  <c r="I55" i="2"/>
  <c r="G55" i="2"/>
  <c r="D58" i="2"/>
  <c r="F55" i="2"/>
  <c r="E62" i="2"/>
  <c r="I62" i="2"/>
  <c r="J62" i="2"/>
  <c r="H63" i="2"/>
  <c r="H64" i="2"/>
  <c r="E67" i="2"/>
  <c r="J67" i="2"/>
  <c r="K67" i="2"/>
  <c r="N67" i="2"/>
  <c r="H69" i="2"/>
  <c r="E71" i="2"/>
  <c r="I71" i="2"/>
  <c r="E74" i="2"/>
  <c r="I74" i="2"/>
  <c r="W74" i="2"/>
  <c r="I79" i="2"/>
  <c r="J79" i="2"/>
  <c r="K79" i="2"/>
  <c r="H80" i="2"/>
  <c r="H79" i="2" s="1"/>
  <c r="D81" i="2"/>
  <c r="H81" i="2"/>
  <c r="H82" i="2"/>
  <c r="H83" i="2"/>
  <c r="H84" i="2"/>
  <c r="H85" i="2"/>
  <c r="H86" i="2"/>
  <c r="E87" i="2"/>
  <c r="T89" i="2"/>
  <c r="H94" i="2"/>
  <c r="E95" i="2"/>
  <c r="E93" i="2" s="1"/>
  <c r="I95" i="2"/>
  <c r="I93" i="2" s="1"/>
  <c r="J95" i="2"/>
  <c r="J93" i="2" s="1"/>
  <c r="K95" i="2"/>
  <c r="K93" i="2" s="1"/>
  <c r="F95" i="2"/>
  <c r="F93" i="2" s="1"/>
  <c r="H96" i="2"/>
  <c r="H95" i="2" s="1"/>
  <c r="N95" i="2"/>
  <c r="N93" i="2" s="1"/>
  <c r="O95" i="2"/>
  <c r="O93" i="2" s="1"/>
  <c r="V95" i="2"/>
  <c r="W95" i="2"/>
  <c r="W93" i="2" s="1"/>
  <c r="H98" i="2"/>
  <c r="L98" i="2"/>
  <c r="I99" i="2"/>
  <c r="J99" i="2"/>
  <c r="K99" i="2"/>
  <c r="H100" i="2"/>
  <c r="H101" i="2"/>
  <c r="D102" i="2"/>
  <c r="H102" i="2"/>
  <c r="H103" i="2"/>
  <c r="H104" i="2"/>
  <c r="D105" i="2"/>
  <c r="H105" i="2"/>
  <c r="H106" i="2"/>
  <c r="I107" i="2"/>
  <c r="J107" i="2"/>
  <c r="K107" i="2"/>
  <c r="H108" i="2"/>
  <c r="D109" i="2"/>
  <c r="H109" i="2"/>
  <c r="H110" i="2"/>
  <c r="H111" i="2"/>
  <c r="H112" i="2"/>
  <c r="H113" i="2"/>
  <c r="I114" i="2"/>
  <c r="J114" i="2"/>
  <c r="K114" i="2"/>
  <c r="K97" i="2" s="1"/>
  <c r="H115" i="2"/>
  <c r="F114" i="2"/>
  <c r="H116" i="2"/>
  <c r="W114" i="2"/>
  <c r="H117" i="2"/>
  <c r="D118" i="2"/>
  <c r="H118" i="2"/>
  <c r="D119" i="2"/>
  <c r="H121" i="2"/>
  <c r="E122" i="2"/>
  <c r="E120" i="2" s="1"/>
  <c r="I122" i="2"/>
  <c r="I120" i="2" s="1"/>
  <c r="K122" i="2"/>
  <c r="K120" i="2" s="1"/>
  <c r="F122" i="2"/>
  <c r="F120" i="2" s="1"/>
  <c r="H123" i="2"/>
  <c r="N122" i="2"/>
  <c r="H125" i="2"/>
  <c r="H126" i="2"/>
  <c r="H127" i="2"/>
  <c r="H129" i="2"/>
  <c r="E132" i="2"/>
  <c r="E130" i="2" s="1"/>
  <c r="D133" i="2"/>
  <c r="F132" i="2"/>
  <c r="F130" i="2" s="1"/>
  <c r="O132" i="2"/>
  <c r="H136" i="2"/>
  <c r="H138" i="2"/>
  <c r="I140" i="2"/>
  <c r="I139" i="2" s="1"/>
  <c r="J140" i="2"/>
  <c r="J139" i="2" s="1"/>
  <c r="K140" i="2"/>
  <c r="K139" i="2" s="1"/>
  <c r="H141" i="2"/>
  <c r="E140" i="2"/>
  <c r="E139" i="2" s="1"/>
  <c r="H142" i="2"/>
  <c r="D143" i="2"/>
  <c r="H143" i="2"/>
  <c r="L143" i="2"/>
  <c r="H144" i="2"/>
  <c r="D145" i="2"/>
  <c r="H145" i="2"/>
  <c r="L145" i="2"/>
  <c r="H146" i="2"/>
  <c r="D147" i="2"/>
  <c r="H147" i="2"/>
  <c r="L147" i="2"/>
  <c r="H148" i="2"/>
  <c r="D149" i="2"/>
  <c r="H149" i="2"/>
  <c r="L149" i="2"/>
  <c r="H150" i="2"/>
  <c r="E152" i="2"/>
  <c r="I152" i="2"/>
  <c r="J152" i="2"/>
  <c r="K152" i="2"/>
  <c r="H153" i="2"/>
  <c r="H154" i="2"/>
  <c r="T154" i="2"/>
  <c r="H155" i="2"/>
  <c r="T155" i="2"/>
  <c r="E156" i="2"/>
  <c r="I156" i="2"/>
  <c r="J156" i="2"/>
  <c r="K156" i="2"/>
  <c r="K151" i="2" s="1"/>
  <c r="H157" i="2"/>
  <c r="M156" i="2"/>
  <c r="H158" i="2"/>
  <c r="H159" i="2"/>
  <c r="H160" i="2"/>
  <c r="E161" i="2"/>
  <c r="I161" i="2"/>
  <c r="J161" i="2"/>
  <c r="K161" i="2"/>
  <c r="F161" i="2"/>
  <c r="H162" i="2"/>
  <c r="H163" i="2"/>
  <c r="H164" i="2"/>
  <c r="E165" i="2"/>
  <c r="I165" i="2"/>
  <c r="J165" i="2"/>
  <c r="K165" i="2"/>
  <c r="H166" i="2"/>
  <c r="H167" i="2"/>
  <c r="H168" i="2"/>
  <c r="H169" i="2"/>
  <c r="H170" i="2"/>
  <c r="E171" i="2"/>
  <c r="I171" i="2"/>
  <c r="J171" i="2"/>
  <c r="K171" i="2"/>
  <c r="F171" i="2"/>
  <c r="H172" i="2"/>
  <c r="H171" i="2" s="1"/>
  <c r="O171" i="2"/>
  <c r="V171" i="2"/>
  <c r="H173" i="2"/>
  <c r="D174" i="2"/>
  <c r="H174" i="2"/>
  <c r="I175" i="2"/>
  <c r="J175" i="2"/>
  <c r="H176" i="2"/>
  <c r="H177" i="2"/>
  <c r="F175" i="2"/>
  <c r="H178" i="2"/>
  <c r="L178" i="2"/>
  <c r="M175" i="2"/>
  <c r="K175" i="2"/>
  <c r="G175" i="2"/>
  <c r="E175" i="2"/>
  <c r="U171" i="2"/>
  <c r="M171" i="2"/>
  <c r="F165" i="2"/>
  <c r="M161" i="2"/>
  <c r="G152" i="2"/>
  <c r="D141" i="2"/>
  <c r="D124" i="2"/>
  <c r="T121" i="2"/>
  <c r="D121" i="2"/>
  <c r="L108" i="2"/>
  <c r="N99" i="2"/>
  <c r="L166" i="2"/>
  <c r="T153" i="2"/>
  <c r="H133" i="2"/>
  <c r="F99" i="2"/>
  <c r="F25" i="2"/>
  <c r="L91" i="2"/>
  <c r="D88" i="2"/>
  <c r="L80" i="2"/>
  <c r="L75" i="2"/>
  <c r="L72" i="2"/>
  <c r="H68" i="2"/>
  <c r="V62" i="2"/>
  <c r="L56" i="2"/>
  <c r="D56" i="2"/>
  <c r="L51" i="2"/>
  <c r="D42" i="2"/>
  <c r="M34" i="2"/>
  <c r="H26" i="2"/>
  <c r="H88" i="2"/>
  <c r="T49" i="2"/>
  <c r="L42" i="2"/>
  <c r="H42" i="2"/>
  <c r="D40" i="2"/>
  <c r="L17" i="2"/>
  <c r="T167" i="2"/>
  <c r="D164" i="2"/>
  <c r="D153" i="2"/>
  <c r="U90" i="2"/>
  <c r="D60" i="2"/>
  <c r="L28" i="2"/>
  <c r="L52" i="2"/>
  <c r="W161" i="2"/>
  <c r="F156" i="2"/>
  <c r="M152" i="2"/>
  <c r="N140" i="2"/>
  <c r="N139" i="2" s="1"/>
  <c r="M132" i="2"/>
  <c r="M130" i="2" s="1"/>
  <c r="M87" i="2"/>
  <c r="T77" i="2"/>
  <c r="K55" i="2"/>
  <c r="N50" i="2"/>
  <c r="N48" i="2" s="1"/>
  <c r="L44" i="2"/>
  <c r="T33" i="2"/>
  <c r="L30" i="2"/>
  <c r="L21" i="2"/>
  <c r="U165" i="2"/>
  <c r="M165" i="2"/>
  <c r="O161" i="2"/>
  <c r="D163" i="2"/>
  <c r="N156" i="2"/>
  <c r="U152" i="2"/>
  <c r="F152" i="2"/>
  <c r="D103" i="2"/>
  <c r="V79" i="2"/>
  <c r="M79" i="2"/>
  <c r="D65" i="2"/>
  <c r="M62" i="2"/>
  <c r="T60" i="2"/>
  <c r="W55" i="2"/>
  <c r="L59" i="2"/>
  <c r="T53" i="2"/>
  <c r="D46" i="2"/>
  <c r="W41" i="2"/>
  <c r="W38" i="2" s="1"/>
  <c r="T27" i="2"/>
  <c r="K25" i="2"/>
  <c r="T22" i="2"/>
  <c r="T20" i="2"/>
  <c r="L18" i="2"/>
  <c r="O11" i="2"/>
  <c r="T158" i="2"/>
  <c r="K74" i="2"/>
  <c r="K71" i="2"/>
  <c r="D69" i="2"/>
  <c r="T57" i="2"/>
  <c r="D45" i="2"/>
  <c r="T13" i="2"/>
  <c r="T17" i="2"/>
  <c r="O62" i="2"/>
  <c r="L89" i="2"/>
  <c r="V41" i="2"/>
  <c r="V38" i="2" s="1"/>
  <c r="F62" i="2"/>
  <c r="L57" i="2"/>
  <c r="O67" i="2"/>
  <c r="H76" i="2"/>
  <c r="V87" i="2"/>
  <c r="T35" i="2"/>
  <c r="H46" i="2"/>
  <c r="T83" i="2"/>
  <c r="T66" i="2"/>
  <c r="H27" i="2"/>
  <c r="H29" i="2"/>
  <c r="H31" i="2"/>
  <c r="L32" i="2"/>
  <c r="T40" i="2"/>
  <c r="M50" i="2"/>
  <c r="M48" i="2" s="1"/>
  <c r="V50" i="2"/>
  <c r="V48" i="2" s="1"/>
  <c r="H92" i="2"/>
  <c r="T85" i="2"/>
  <c r="O87" i="2"/>
  <c r="T92" i="2"/>
  <c r="D11" i="2"/>
  <c r="J10" i="2"/>
  <c r="F10" i="2"/>
  <c r="L33" i="2"/>
  <c r="H59" i="2"/>
  <c r="W67" i="2"/>
  <c r="T84" i="2"/>
  <c r="M90" i="2"/>
  <c r="H140" i="2"/>
  <c r="D112" i="1"/>
  <c r="D8" i="3" s="1"/>
  <c r="C15" i="1"/>
  <c r="H93" i="2" l="1"/>
  <c r="E17" i="3"/>
  <c r="H99" i="2"/>
  <c r="N70" i="2"/>
  <c r="D4" i="1"/>
  <c r="E14" i="3"/>
  <c r="H139" i="2"/>
  <c r="F15" i="1"/>
  <c r="O70" i="2"/>
  <c r="U54" i="2"/>
  <c r="K10" i="2"/>
  <c r="M70" i="2"/>
  <c r="W78" i="2"/>
  <c r="E10" i="2"/>
  <c r="E6" i="3"/>
  <c r="H114" i="2"/>
  <c r="G10" i="2"/>
  <c r="I151" i="2"/>
  <c r="J97" i="2"/>
  <c r="D16" i="2"/>
  <c r="D10" i="2" s="1"/>
  <c r="E151" i="2"/>
  <c r="E16" i="3"/>
  <c r="E18" i="3" s="1"/>
  <c r="E10" i="3"/>
  <c r="J151" i="2"/>
  <c r="H107" i="2"/>
  <c r="I97" i="2"/>
  <c r="B3" i="1"/>
  <c r="H175" i="2"/>
  <c r="E70" i="2"/>
  <c r="I24" i="2"/>
  <c r="H16" i="2"/>
  <c r="H11" i="2"/>
  <c r="H10" i="2" s="1"/>
  <c r="C112" i="1"/>
  <c r="D15" i="1"/>
  <c r="D3" i="1" s="1"/>
  <c r="F4" i="1"/>
  <c r="F3" i="1" s="1"/>
  <c r="C4" i="1"/>
  <c r="C3" i="1" s="1"/>
  <c r="C4" i="3" s="1"/>
  <c r="K78" i="2"/>
  <c r="E97" i="2"/>
  <c r="T90" i="2"/>
  <c r="H74" i="2"/>
  <c r="H70" i="2" s="1"/>
  <c r="L87" i="2"/>
  <c r="T113" i="2"/>
  <c r="L55" i="2"/>
  <c r="D67" i="2"/>
  <c r="H87" i="2"/>
  <c r="L90" i="2"/>
  <c r="L50" i="2"/>
  <c r="L48" i="2" s="1"/>
  <c r="W70" i="2"/>
  <c r="I70" i="2"/>
  <c r="E24" i="2"/>
  <c r="I54" i="2"/>
  <c r="F54" i="2"/>
  <c r="D152" i="2"/>
  <c r="H165" i="2"/>
  <c r="H161" i="2"/>
  <c r="H156" i="2"/>
  <c r="H152" i="2"/>
  <c r="K70" i="2"/>
  <c r="T152" i="2"/>
  <c r="L152" i="2"/>
  <c r="J54" i="2"/>
  <c r="L104" i="2"/>
  <c r="L105" i="2"/>
  <c r="L106" i="2"/>
  <c r="M107" i="2"/>
  <c r="O107" i="2"/>
  <c r="L110" i="2"/>
  <c r="L111" i="2"/>
  <c r="L112" i="2"/>
  <c r="L113" i="2"/>
  <c r="O114" i="2"/>
  <c r="N114" i="2"/>
  <c r="L117" i="2"/>
  <c r="L118" i="2"/>
  <c r="L119" i="2"/>
  <c r="T98" i="2"/>
  <c r="T103" i="2"/>
  <c r="W99" i="2"/>
  <c r="T117" i="2"/>
  <c r="T118" i="2"/>
  <c r="T119" i="2"/>
  <c r="H131" i="2"/>
  <c r="L131" i="2"/>
  <c r="I132" i="2"/>
  <c r="I130" i="2" s="1"/>
  <c r="K132" i="2"/>
  <c r="K130" i="2" s="1"/>
  <c r="D134" i="2"/>
  <c r="H134" i="2"/>
  <c r="L134" i="2"/>
  <c r="M151" i="2"/>
  <c r="N175" i="2"/>
  <c r="T176" i="2"/>
  <c r="W175" i="2"/>
  <c r="E54" i="2"/>
  <c r="T104" i="2"/>
  <c r="T109" i="2"/>
  <c r="T112" i="2"/>
  <c r="T116" i="2"/>
  <c r="M11" i="2"/>
  <c r="L13" i="2"/>
  <c r="L14" i="2"/>
  <c r="L15" i="2"/>
  <c r="M16" i="2"/>
  <c r="O16" i="2"/>
  <c r="O10" i="2" s="1"/>
  <c r="L19" i="2"/>
  <c r="L16" i="2" s="1"/>
  <c r="L20" i="2"/>
  <c r="L22" i="2"/>
  <c r="L23" i="2"/>
  <c r="T12" i="2"/>
  <c r="U11" i="2"/>
  <c r="W11" i="2"/>
  <c r="T14" i="2"/>
  <c r="T15" i="2"/>
  <c r="V16" i="2"/>
  <c r="T18" i="2"/>
  <c r="W16" i="2"/>
  <c r="T19" i="2"/>
  <c r="T21" i="2"/>
  <c r="T23" i="2"/>
  <c r="G25" i="2"/>
  <c r="N25" i="2"/>
  <c r="D27" i="2"/>
  <c r="J25" i="2"/>
  <c r="O25" i="2"/>
  <c r="D28" i="2"/>
  <c r="H28" i="2"/>
  <c r="D29" i="2"/>
  <c r="L29" i="2"/>
  <c r="D30" i="2"/>
  <c r="H30" i="2"/>
  <c r="D31" i="2"/>
  <c r="L31" i="2"/>
  <c r="D32" i="2"/>
  <c r="H32" i="2"/>
  <c r="D33" i="2"/>
  <c r="K34" i="2"/>
  <c r="K24" i="2" s="1"/>
  <c r="N34" i="2"/>
  <c r="F34" i="2"/>
  <c r="F24" i="2" s="1"/>
  <c r="L36" i="2"/>
  <c r="O34" i="2"/>
  <c r="D37" i="2"/>
  <c r="H37" i="2"/>
  <c r="U25" i="2"/>
  <c r="W25" i="2"/>
  <c r="V25" i="2"/>
  <c r="T28" i="2"/>
  <c r="T29" i="2"/>
  <c r="T30" i="2"/>
  <c r="T31" i="2"/>
  <c r="T32" i="2"/>
  <c r="U34" i="2"/>
  <c r="W34" i="2"/>
  <c r="T36" i="2"/>
  <c r="T34" i="2" s="1"/>
  <c r="J132" i="2"/>
  <c r="J130" i="2" s="1"/>
  <c r="L135" i="2"/>
  <c r="D136" i="2"/>
  <c r="L136" i="2"/>
  <c r="H137" i="2"/>
  <c r="L137" i="2"/>
  <c r="D138" i="2"/>
  <c r="L138" i="2"/>
  <c r="T131" i="2"/>
  <c r="U132" i="2"/>
  <c r="U130" i="2" s="1"/>
  <c r="W132" i="2"/>
  <c r="W130" i="2" s="1"/>
  <c r="T135" i="2"/>
  <c r="T136" i="2"/>
  <c r="T137" i="2"/>
  <c r="T138" i="2"/>
  <c r="M78" i="2"/>
  <c r="W54" i="2"/>
  <c r="F151" i="2"/>
  <c r="D43" i="2"/>
  <c r="D41" i="2" s="1"/>
  <c r="D38" i="2" s="1"/>
  <c r="L39" i="2"/>
  <c r="L40" i="2"/>
  <c r="M41" i="2"/>
  <c r="M38" i="2" s="1"/>
  <c r="O41" i="2"/>
  <c r="O38" i="2" s="1"/>
  <c r="L43" i="2"/>
  <c r="L45" i="2"/>
  <c r="L46" i="2"/>
  <c r="L47" i="2"/>
  <c r="T39" i="2"/>
  <c r="T43" i="2"/>
  <c r="T44" i="2"/>
  <c r="T45" i="2"/>
  <c r="T46" i="2"/>
  <c r="T47" i="2"/>
  <c r="G140" i="2"/>
  <c r="G139" i="2" s="1"/>
  <c r="D144" i="2"/>
  <c r="D146" i="2"/>
  <c r="D148" i="2"/>
  <c r="D150" i="2"/>
  <c r="O140" i="2"/>
  <c r="O139" i="2" s="1"/>
  <c r="L142" i="2"/>
  <c r="L144" i="2"/>
  <c r="L146" i="2"/>
  <c r="L148" i="2"/>
  <c r="L150" i="2"/>
  <c r="V140" i="2"/>
  <c r="V139" i="2" s="1"/>
  <c r="T142" i="2"/>
  <c r="W140" i="2"/>
  <c r="W139" i="2" s="1"/>
  <c r="T143" i="2"/>
  <c r="T144" i="2"/>
  <c r="T145" i="2"/>
  <c r="T146" i="2"/>
  <c r="T147" i="2"/>
  <c r="T148" i="2"/>
  <c r="T149" i="2"/>
  <c r="T150" i="2"/>
  <c r="W48" i="2"/>
  <c r="D55" i="2"/>
  <c r="N54" i="2"/>
  <c r="J78" i="2"/>
  <c r="O78" i="2"/>
  <c r="T79" i="2"/>
  <c r="D125" i="2"/>
  <c r="D126" i="2"/>
  <c r="D127" i="2"/>
  <c r="D129" i="2"/>
  <c r="O122" i="2"/>
  <c r="O120" i="2" s="1"/>
  <c r="L124" i="2"/>
  <c r="L125" i="2"/>
  <c r="L126" i="2"/>
  <c r="L127" i="2"/>
  <c r="L129" i="2"/>
  <c r="T123" i="2"/>
  <c r="T124" i="2"/>
  <c r="W122" i="2"/>
  <c r="W120" i="2" s="1"/>
  <c r="T125" i="2"/>
  <c r="T127" i="2"/>
  <c r="T129" i="2"/>
  <c r="W151" i="2"/>
  <c r="O130" i="2"/>
  <c r="L67" i="2"/>
  <c r="T55" i="2"/>
  <c r="D99" i="2"/>
  <c r="M25" i="2"/>
  <c r="M24" i="2" s="1"/>
  <c r="L27" i="2"/>
  <c r="D35" i="2"/>
  <c r="G34" i="2"/>
  <c r="H36" i="2"/>
  <c r="J34" i="2"/>
  <c r="K41" i="2"/>
  <c r="K38" i="2" s="1"/>
  <c r="H44" i="2"/>
  <c r="H41" i="2" s="1"/>
  <c r="T42" i="2"/>
  <c r="U41" i="2"/>
  <c r="U38" i="2" s="1"/>
  <c r="F50" i="2"/>
  <c r="F48" i="2" s="1"/>
  <c r="D51" i="2"/>
  <c r="D50" i="2" s="1"/>
  <c r="D48" i="2" s="1"/>
  <c r="H51" i="2"/>
  <c r="H50" i="2" s="1"/>
  <c r="K50" i="2"/>
  <c r="T52" i="2"/>
  <c r="T50" i="2" s="1"/>
  <c r="T48" i="2" s="1"/>
  <c r="U50" i="2"/>
  <c r="U48" i="2" s="1"/>
  <c r="G62" i="2"/>
  <c r="D63" i="2"/>
  <c r="D62" i="2" s="1"/>
  <c r="H65" i="2"/>
  <c r="K62" i="2"/>
  <c r="H62" i="2" s="1"/>
  <c r="V67" i="2"/>
  <c r="T68" i="2"/>
  <c r="F71" i="2"/>
  <c r="D72" i="2"/>
  <c r="F74" i="2"/>
  <c r="D75" i="2"/>
  <c r="D76" i="2"/>
  <c r="G74" i="2"/>
  <c r="G70" i="2" s="1"/>
  <c r="U71" i="2"/>
  <c r="T72" i="2"/>
  <c r="U74" i="2"/>
  <c r="T75" i="2"/>
  <c r="V74" i="2"/>
  <c r="V70" i="2" s="1"/>
  <c r="T76" i="2"/>
  <c r="I90" i="2"/>
  <c r="I78" i="2" s="1"/>
  <c r="H91" i="2"/>
  <c r="H90" i="2" s="1"/>
  <c r="G90" i="2"/>
  <c r="G78" i="2" s="1"/>
  <c r="D92" i="2"/>
  <c r="L81" i="2"/>
  <c r="L79" i="2" s="1"/>
  <c r="N79" i="2"/>
  <c r="U95" i="2"/>
  <c r="U93" i="2" s="1"/>
  <c r="T96" i="2"/>
  <c r="T95" i="2" s="1"/>
  <c r="T93" i="2" s="1"/>
  <c r="G107" i="2"/>
  <c r="D108" i="2"/>
  <c r="D110" i="2"/>
  <c r="F107" i="2"/>
  <c r="F97" i="2" s="1"/>
  <c r="L109" i="2"/>
  <c r="N107" i="2"/>
  <c r="M114" i="2"/>
  <c r="L115" i="2"/>
  <c r="V99" i="2"/>
  <c r="V97" i="2" s="1"/>
  <c r="T100" i="2"/>
  <c r="W107" i="2"/>
  <c r="T108" i="2"/>
  <c r="D123" i="2"/>
  <c r="G122" i="2"/>
  <c r="G120" i="2" s="1"/>
  <c r="J122" i="2"/>
  <c r="J120" i="2" s="1"/>
  <c r="H124" i="2"/>
  <c r="H122" i="2" s="1"/>
  <c r="H120" i="2" s="1"/>
  <c r="M122" i="2"/>
  <c r="M120" i="2" s="1"/>
  <c r="L123" i="2"/>
  <c r="D131" i="2"/>
  <c r="N132" i="2"/>
  <c r="N130" i="2" s="1"/>
  <c r="L133" i="2"/>
  <c r="G132" i="2"/>
  <c r="G130" i="2" s="1"/>
  <c r="D135" i="2"/>
  <c r="T134" i="2"/>
  <c r="V132" i="2"/>
  <c r="V130" i="2" s="1"/>
  <c r="F140" i="2"/>
  <c r="F139" i="2" s="1"/>
  <c r="D142" i="2"/>
  <c r="M140" i="2"/>
  <c r="M139" i="2" s="1"/>
  <c r="L141" i="2"/>
  <c r="G156" i="2"/>
  <c r="D157" i="2"/>
  <c r="D156" i="2" s="1"/>
  <c r="G161" i="2"/>
  <c r="D162" i="2"/>
  <c r="D161" i="2" s="1"/>
  <c r="D166" i="2"/>
  <c r="D165" i="2" s="1"/>
  <c r="G165" i="2"/>
  <c r="O156" i="2"/>
  <c r="O151" i="2" s="1"/>
  <c r="L157" i="2"/>
  <c r="L156" i="2" s="1"/>
  <c r="N161" i="2"/>
  <c r="L162" i="2"/>
  <c r="L161" i="2" s="1"/>
  <c r="L167" i="2"/>
  <c r="L165" i="2" s="1"/>
  <c r="N165" i="2"/>
  <c r="T162" i="2"/>
  <c r="U161" i="2"/>
  <c r="V161" i="2"/>
  <c r="T163" i="2"/>
  <c r="V165" i="2"/>
  <c r="T166" i="2"/>
  <c r="T165" i="2" s="1"/>
  <c r="T177" i="2"/>
  <c r="V175" i="2"/>
  <c r="T156" i="2"/>
  <c r="T87" i="2"/>
  <c r="N120" i="2"/>
  <c r="D175" i="2"/>
  <c r="U175" i="2"/>
  <c r="D73" i="2"/>
  <c r="L35" i="2"/>
  <c r="T73" i="2"/>
  <c r="M67" i="2"/>
  <c r="M54" i="2" s="1"/>
  <c r="V90" i="2"/>
  <c r="V78" i="2" s="1"/>
  <c r="T69" i="2"/>
  <c r="V122" i="2"/>
  <c r="V120" i="2" s="1"/>
  <c r="U16" i="2"/>
  <c r="L64" i="2"/>
  <c r="L62" i="2" s="1"/>
  <c r="L73" i="2"/>
  <c r="L71" i="2" s="1"/>
  <c r="L76" i="2"/>
  <c r="L74" i="2" s="1"/>
  <c r="N11" i="2"/>
  <c r="L101" i="2"/>
  <c r="N152" i="2"/>
  <c r="V11" i="2"/>
  <c r="N41" i="2"/>
  <c r="N38" i="2" s="1"/>
  <c r="U79" i="2"/>
  <c r="U78" i="2" s="1"/>
  <c r="U140" i="2"/>
  <c r="U139" i="2" s="1"/>
  <c r="U156" i="2"/>
  <c r="L177" i="2"/>
  <c r="L175" i="2" s="1"/>
  <c r="T63" i="2"/>
  <c r="T62" i="2" s="1"/>
  <c r="L116" i="2"/>
  <c r="L12" i="2"/>
  <c r="L26" i="2"/>
  <c r="H49" i="2"/>
  <c r="D96" i="2"/>
  <c r="D95" i="2" s="1"/>
  <c r="D93" i="2" s="1"/>
  <c r="T26" i="2"/>
  <c r="H35" i="2"/>
  <c r="I50" i="2"/>
  <c r="I48" i="2" s="1"/>
  <c r="G67" i="2"/>
  <c r="J71" i="2"/>
  <c r="J74" i="2"/>
  <c r="E79" i="2"/>
  <c r="E78" i="2" s="1"/>
  <c r="D91" i="2"/>
  <c r="M95" i="2"/>
  <c r="D26" i="2"/>
  <c r="V93" i="2"/>
  <c r="T133" i="2"/>
  <c r="D172" i="2"/>
  <c r="D171" i="2" s="1"/>
  <c r="G99" i="2"/>
  <c r="D115" i="2"/>
  <c r="D114" i="2" s="1"/>
  <c r="L121" i="2"/>
  <c r="T141" i="2"/>
  <c r="L172" i="2"/>
  <c r="L171" i="2" s="1"/>
  <c r="H135" i="2"/>
  <c r="N90" i="2"/>
  <c r="N87" i="2"/>
  <c r="V34" i="2"/>
  <c r="D36" i="2"/>
  <c r="H67" i="2"/>
  <c r="O54" i="2"/>
  <c r="H55" i="2"/>
  <c r="N16" i="2"/>
  <c r="L37" i="2"/>
  <c r="G41" i="2"/>
  <c r="G38" i="2" s="1"/>
  <c r="H47" i="2"/>
  <c r="V55" i="2"/>
  <c r="D82" i="2"/>
  <c r="D79" i="2" s="1"/>
  <c r="D89" i="2"/>
  <c r="D87" i="2" s="1"/>
  <c r="T102" i="2"/>
  <c r="T105" i="2"/>
  <c r="T128" i="2"/>
  <c r="C6" i="3"/>
  <c r="F78" i="2"/>
  <c r="H97" i="2" l="1"/>
  <c r="B4" i="3"/>
  <c r="B16" i="3" s="1"/>
  <c r="B132" i="1"/>
  <c r="L78" i="2"/>
  <c r="T140" i="2"/>
  <c r="T139" i="2" s="1"/>
  <c r="T78" i="2"/>
  <c r="U151" i="2"/>
  <c r="V54" i="2"/>
  <c r="G97" i="2"/>
  <c r="G54" i="2"/>
  <c r="H34" i="2"/>
  <c r="H78" i="2"/>
  <c r="H132" i="2"/>
  <c r="H130" i="2" s="1"/>
  <c r="M97" i="2"/>
  <c r="V24" i="2"/>
  <c r="L34" i="2"/>
  <c r="J24" i="2"/>
  <c r="F4" i="3"/>
  <c r="F16" i="3" s="1"/>
  <c r="F132" i="1"/>
  <c r="D4" i="3"/>
  <c r="D16" i="3" s="1"/>
  <c r="D132" i="1"/>
  <c r="C8" i="3"/>
  <c r="C132" i="1"/>
  <c r="H25" i="2"/>
  <c r="T175" i="2"/>
  <c r="N10" i="2"/>
  <c r="D140" i="2"/>
  <c r="D139" i="2" s="1"/>
  <c r="T16" i="2"/>
  <c r="M10" i="2"/>
  <c r="U10" i="2"/>
  <c r="L107" i="2"/>
  <c r="T41" i="2"/>
  <c r="T38" i="2" s="1"/>
  <c r="L41" i="2"/>
  <c r="L38" i="2" s="1"/>
  <c r="T107" i="2"/>
  <c r="H54" i="2"/>
  <c r="D25" i="2"/>
  <c r="D90" i="2"/>
  <c r="D78" i="2" s="1"/>
  <c r="L25" i="2"/>
  <c r="L99" i="2"/>
  <c r="L54" i="2"/>
  <c r="H48" i="2"/>
  <c r="E8" i="2"/>
  <c r="B5" i="3" s="1"/>
  <c r="L122" i="2"/>
  <c r="L120" i="2" s="1"/>
  <c r="N97" i="2"/>
  <c r="T67" i="2"/>
  <c r="T54" i="2" s="1"/>
  <c r="L70" i="2"/>
  <c r="D54" i="2"/>
  <c r="G24" i="2"/>
  <c r="I8" i="2"/>
  <c r="O97" i="2"/>
  <c r="H151" i="2"/>
  <c r="H38" i="2"/>
  <c r="T25" i="2"/>
  <c r="T24" i="2" s="1"/>
  <c r="L11" i="2"/>
  <c r="L10" i="2" s="1"/>
  <c r="N151" i="2"/>
  <c r="D71" i="2"/>
  <c r="L140" i="2"/>
  <c r="L139" i="2" s="1"/>
  <c r="D132" i="2"/>
  <c r="D130" i="2" s="1"/>
  <c r="L132" i="2"/>
  <c r="L130" i="2" s="1"/>
  <c r="W97" i="2"/>
  <c r="W10" i="2"/>
  <c r="T11" i="2"/>
  <c r="V10" i="2"/>
  <c r="D122" i="2"/>
  <c r="D120" i="2" s="1"/>
  <c r="D107" i="2"/>
  <c r="D97" i="2" s="1"/>
  <c r="U24" i="2"/>
  <c r="N24" i="2"/>
  <c r="J70" i="2"/>
  <c r="D74" i="2"/>
  <c r="W24" i="2"/>
  <c r="O24" i="2"/>
  <c r="V151" i="2"/>
  <c r="T161" i="2"/>
  <c r="T151" i="2" s="1"/>
  <c r="G151" i="2"/>
  <c r="L151" i="2"/>
  <c r="D151" i="2"/>
  <c r="T132" i="2"/>
  <c r="T130" i="2" s="1"/>
  <c r="U70" i="2"/>
  <c r="F70" i="2"/>
  <c r="F8" i="2" s="1"/>
  <c r="D34" i="2"/>
  <c r="K54" i="2"/>
  <c r="K8" i="2" s="1"/>
  <c r="L95" i="2"/>
  <c r="L93" i="2" s="1"/>
  <c r="M93" i="2"/>
  <c r="L114" i="2"/>
  <c r="N78" i="2"/>
  <c r="T74" i="2"/>
  <c r="T71" i="2"/>
  <c r="T99" i="2"/>
  <c r="H24" i="2" l="1"/>
  <c r="L24" i="2"/>
  <c r="J8" i="2"/>
  <c r="H8" i="2" s="1"/>
  <c r="T10" i="2"/>
  <c r="O8" i="2"/>
  <c r="D13" i="3" s="1"/>
  <c r="D14" i="3" s="1"/>
  <c r="D70" i="2"/>
  <c r="V8" i="2"/>
  <c r="F9" i="3" s="1"/>
  <c r="F10" i="3" s="1"/>
  <c r="C10" i="3"/>
  <c r="C16" i="3"/>
  <c r="M8" i="2"/>
  <c r="D5" i="3" s="1"/>
  <c r="D6" i="3" s="1"/>
  <c r="L97" i="2"/>
  <c r="D24" i="2"/>
  <c r="G8" i="2"/>
  <c r="D8" i="2" s="1"/>
  <c r="W8" i="2"/>
  <c r="F13" i="3" s="1"/>
  <c r="F14" i="3" s="1"/>
  <c r="N8" i="2"/>
  <c r="C13" i="3"/>
  <c r="T70" i="2"/>
  <c r="B17" i="3"/>
  <c r="B18" i="3" s="1"/>
  <c r="B6" i="3"/>
  <c r="L8" i="2" l="1"/>
  <c r="D9" i="3"/>
  <c r="D10" i="3" s="1"/>
  <c r="C17" i="3"/>
  <c r="C18" i="3" s="1"/>
  <c r="C14" i="3"/>
  <c r="D17" i="3" l="1"/>
  <c r="D18" i="3" s="1"/>
  <c r="U115" i="2" l="1"/>
  <c r="U114" i="2" l="1"/>
  <c r="T115" i="2"/>
  <c r="T114" i="2" s="1"/>
  <c r="T97" i="2" s="1"/>
  <c r="U101" i="2" l="1"/>
  <c r="U99" i="2" l="1"/>
  <c r="T101" i="2"/>
  <c r="U110" i="2" l="1"/>
  <c r="T110" i="2" l="1"/>
  <c r="U107" i="2"/>
  <c r="U97" i="2" s="1"/>
  <c r="U126" i="2" l="1"/>
  <c r="T126" i="2" l="1"/>
  <c r="T122" i="2" s="1"/>
  <c r="T120" i="2" s="1"/>
  <c r="U122" i="2"/>
  <c r="U120" i="2" s="1"/>
  <c r="U8" i="2" s="1"/>
  <c r="T8" i="2" l="1"/>
  <c r="F5" i="3"/>
  <c r="F17" i="3" l="1"/>
  <c r="F18" i="3" s="1"/>
  <c r="F6" i="3"/>
  <c r="U178" i="2" l="1"/>
  <c r="T178" i="2" s="1"/>
  <c r="B9" i="7" l="1"/>
  <c r="B32" i="7" l="1"/>
  <c r="B10" i="7"/>
  <c r="B5" i="7" l="1"/>
  <c r="B22" i="7" l="1"/>
  <c r="B23" i="7" s="1"/>
  <c r="B31" i="7"/>
  <c r="B6" i="7"/>
  <c r="G48" i="6" l="1"/>
  <c r="G46" i="6" s="1"/>
  <c r="G6" i="6" s="1"/>
  <c r="D6" i="6" s="1"/>
  <c r="D49" i="6"/>
  <c r="D48" i="6" s="1"/>
  <c r="D46" i="6" s="1"/>
  <c r="B13" i="7" l="1"/>
  <c r="B17" i="7" s="1"/>
  <c r="B33" i="7" l="1"/>
  <c r="B37" i="7" s="1"/>
  <c r="B38" i="7" s="1"/>
  <c r="B14" i="7"/>
  <c r="B18" i="7" l="1"/>
  <c r="I146" i="6" l="1"/>
  <c r="H146" i="6" s="1"/>
  <c r="I84" i="6" l="1"/>
  <c r="H84" i="6" s="1"/>
  <c r="J107" i="6" l="1"/>
  <c r="J165" i="6" l="1"/>
  <c r="J162" i="6" s="1"/>
  <c r="J152" i="6" s="1"/>
  <c r="I132" i="6"/>
  <c r="I87" i="6"/>
  <c r="H132" i="6" l="1"/>
  <c r="H87" i="6"/>
  <c r="H85" i="6" s="1"/>
  <c r="I85" i="6"/>
  <c r="I44" i="6" l="1"/>
  <c r="H44" i="6" s="1"/>
  <c r="I43" i="6"/>
  <c r="H43" i="6" s="1"/>
  <c r="I41" i="6"/>
  <c r="H41" i="6" s="1"/>
  <c r="I40" i="6"/>
  <c r="J37" i="6"/>
  <c r="J36" i="6" s="1"/>
  <c r="I35" i="6"/>
  <c r="H35" i="6" s="1"/>
  <c r="H40" i="6" l="1"/>
  <c r="I83" i="6" l="1"/>
  <c r="H83" i="6" s="1"/>
  <c r="I75" i="6"/>
  <c r="H75" i="6" s="1"/>
  <c r="I67" i="6"/>
  <c r="H67" i="6" l="1"/>
  <c r="I172" i="6" l="1"/>
  <c r="H172" i="6" s="1"/>
  <c r="J147" i="6"/>
  <c r="J143" i="6"/>
  <c r="K143" i="6"/>
  <c r="K141" i="6" s="1"/>
  <c r="K140" i="6" s="1"/>
  <c r="K180" i="6" l="1"/>
  <c r="K179" i="6" s="1"/>
  <c r="I144" i="6"/>
  <c r="H144" i="6" s="1"/>
  <c r="I121" i="6"/>
  <c r="H121" i="6" l="1"/>
  <c r="I47" i="6" l="1"/>
  <c r="I42" i="6"/>
  <c r="I38" i="6"/>
  <c r="H38" i="6" s="1"/>
  <c r="I37" i="6"/>
  <c r="I34" i="6"/>
  <c r="I31" i="6"/>
  <c r="H31" i="6" s="1"/>
  <c r="I30" i="6"/>
  <c r="H30" i="6" s="1"/>
  <c r="I26" i="6"/>
  <c r="H26" i="6" s="1"/>
  <c r="I25" i="6"/>
  <c r="H25" i="6" s="1"/>
  <c r="I24" i="6"/>
  <c r="I20" i="6"/>
  <c r="H20" i="6" s="1"/>
  <c r="I18" i="6"/>
  <c r="H18" i="6" s="1"/>
  <c r="J17" i="6"/>
  <c r="I15" i="6"/>
  <c r="I12" i="6"/>
  <c r="H12" i="6" s="1"/>
  <c r="I11" i="6"/>
  <c r="H11" i="6" s="1"/>
  <c r="I10" i="6"/>
  <c r="H10" i="6" l="1"/>
  <c r="H9" i="6" s="1"/>
  <c r="I9" i="6"/>
  <c r="H47" i="6"/>
  <c r="H42" i="6"/>
  <c r="H39" i="6" s="1"/>
  <c r="I39" i="6"/>
  <c r="I36" i="6" s="1"/>
  <c r="H37" i="6"/>
  <c r="I32" i="6"/>
  <c r="H34" i="6"/>
  <c r="H32" i="6" s="1"/>
  <c r="H24" i="6"/>
  <c r="H23" i="6" s="1"/>
  <c r="I23" i="6"/>
  <c r="H17" i="6"/>
  <c r="J14" i="6"/>
  <c r="J8" i="6" s="1"/>
  <c r="I14" i="6"/>
  <c r="H15" i="6"/>
  <c r="H14" i="6" l="1"/>
  <c r="H8" i="6" s="1"/>
  <c r="I22" i="6"/>
  <c r="H22" i="6"/>
  <c r="I8" i="6"/>
  <c r="H36" i="6"/>
  <c r="I49" i="6" l="1"/>
  <c r="I48" i="6" l="1"/>
  <c r="I46" i="6" s="1"/>
  <c r="H49" i="6"/>
  <c r="H48" i="6" s="1"/>
  <c r="H46" i="6" s="1"/>
  <c r="I143" i="6" l="1"/>
  <c r="H143" i="6" s="1"/>
  <c r="I110" i="6" l="1"/>
  <c r="I182" i="6" l="1"/>
  <c r="H182" i="6" s="1"/>
  <c r="I180" i="6"/>
  <c r="I178" i="6"/>
  <c r="K178" i="6"/>
  <c r="I176" i="6"/>
  <c r="H176" i="6" s="1"/>
  <c r="I175" i="6"/>
  <c r="H175" i="6" s="1"/>
  <c r="I174" i="6"/>
  <c r="I171" i="6"/>
  <c r="H171" i="6" s="1"/>
  <c r="I170" i="6"/>
  <c r="H170" i="6" s="1"/>
  <c r="I169" i="6"/>
  <c r="H169" i="6" s="1"/>
  <c r="I168" i="6"/>
  <c r="I166" i="6"/>
  <c r="H166" i="6" s="1"/>
  <c r="I165" i="6"/>
  <c r="H165" i="6" s="1"/>
  <c r="I163" i="6"/>
  <c r="I161" i="6"/>
  <c r="H161" i="6" s="1"/>
  <c r="I159" i="6"/>
  <c r="H159" i="6" s="1"/>
  <c r="I158" i="6"/>
  <c r="I156" i="6"/>
  <c r="H156" i="6" s="1"/>
  <c r="I154" i="6"/>
  <c r="I150" i="6"/>
  <c r="J150" i="6"/>
  <c r="I149" i="6"/>
  <c r="H149" i="6" s="1"/>
  <c r="I148" i="6"/>
  <c r="H148" i="6" s="1"/>
  <c r="I147" i="6"/>
  <c r="H147" i="6" s="1"/>
  <c r="I142" i="6"/>
  <c r="J142" i="6"/>
  <c r="J141" i="6" s="1"/>
  <c r="I139" i="6"/>
  <c r="H139" i="6" s="1"/>
  <c r="I138" i="6"/>
  <c r="J138" i="6"/>
  <c r="I137" i="6"/>
  <c r="H137" i="6" s="1"/>
  <c r="I136" i="6"/>
  <c r="J136" i="6"/>
  <c r="J133" i="6" s="1"/>
  <c r="K136" i="6"/>
  <c r="K133" i="6" s="1"/>
  <c r="K131" i="6" s="1"/>
  <c r="I135" i="6"/>
  <c r="H135" i="6" s="1"/>
  <c r="I134" i="6"/>
  <c r="I130" i="6"/>
  <c r="H130" i="6" s="1"/>
  <c r="I129" i="6"/>
  <c r="H129" i="6" s="1"/>
  <c r="I128" i="6"/>
  <c r="H128" i="6" s="1"/>
  <c r="I127" i="6"/>
  <c r="H127" i="6" s="1"/>
  <c r="I126" i="6"/>
  <c r="J126" i="6"/>
  <c r="J122" i="6" s="1"/>
  <c r="J120" i="6" s="1"/>
  <c r="I125" i="6"/>
  <c r="H125" i="6" s="1"/>
  <c r="I124" i="6"/>
  <c r="H124" i="6" s="1"/>
  <c r="I123" i="6"/>
  <c r="I118" i="6"/>
  <c r="H118" i="6" s="1"/>
  <c r="I116" i="6"/>
  <c r="H116" i="6" s="1"/>
  <c r="I112" i="6"/>
  <c r="H112" i="6" s="1"/>
  <c r="I111" i="6"/>
  <c r="H111" i="6" s="1"/>
  <c r="J110" i="6"/>
  <c r="I109" i="6"/>
  <c r="H109" i="6" s="1"/>
  <c r="I108" i="6"/>
  <c r="H108" i="6" s="1"/>
  <c r="I107" i="6"/>
  <c r="I96" i="6"/>
  <c r="I82" i="6"/>
  <c r="H82" i="6" s="1"/>
  <c r="I81" i="6"/>
  <c r="J79" i="6"/>
  <c r="I71" i="6"/>
  <c r="H71" i="6" s="1"/>
  <c r="I70" i="6"/>
  <c r="I66" i="6"/>
  <c r="I63" i="6"/>
  <c r="H63" i="6" s="1"/>
  <c r="I62" i="6"/>
  <c r="I59" i="6"/>
  <c r="H59" i="6" s="1"/>
  <c r="I58" i="6"/>
  <c r="H58" i="6" s="1"/>
  <c r="I57" i="6"/>
  <c r="H57" i="6" s="1"/>
  <c r="I56" i="6"/>
  <c r="H56" i="6" s="1"/>
  <c r="I55" i="6"/>
  <c r="H55" i="6" s="1"/>
  <c r="I54" i="6"/>
  <c r="J54" i="6"/>
  <c r="J53" i="6" s="1"/>
  <c r="J52" i="6" s="1"/>
  <c r="J140" i="6" l="1"/>
  <c r="J131" i="6"/>
  <c r="I179" i="6"/>
  <c r="H180" i="6"/>
  <c r="H179" i="6" s="1"/>
  <c r="K6" i="6"/>
  <c r="C13" i="7" s="1"/>
  <c r="H178" i="6"/>
  <c r="I173" i="6"/>
  <c r="H174" i="6"/>
  <c r="H173" i="6" s="1"/>
  <c r="I167" i="6"/>
  <c r="H168" i="6"/>
  <c r="H167" i="6" s="1"/>
  <c r="H163" i="6"/>
  <c r="H162" i="6" s="1"/>
  <c r="I162" i="6"/>
  <c r="H158" i="6"/>
  <c r="H157" i="6" s="1"/>
  <c r="I157" i="6"/>
  <c r="H154" i="6"/>
  <c r="H153" i="6" s="1"/>
  <c r="I153" i="6"/>
  <c r="H150" i="6"/>
  <c r="I141" i="6"/>
  <c r="I140" i="6" s="1"/>
  <c r="H142" i="6"/>
  <c r="H141" i="6" s="1"/>
  <c r="H138" i="6"/>
  <c r="H136" i="6"/>
  <c r="H134" i="6"/>
  <c r="I133" i="6"/>
  <c r="I131" i="6" s="1"/>
  <c r="H126" i="6"/>
  <c r="H123" i="6"/>
  <c r="I122" i="6"/>
  <c r="I120" i="6" s="1"/>
  <c r="I106" i="6"/>
  <c r="I95" i="6" s="1"/>
  <c r="H107" i="6"/>
  <c r="J106" i="6"/>
  <c r="J95" i="6" s="1"/>
  <c r="H110" i="6"/>
  <c r="H96" i="6"/>
  <c r="I92" i="6"/>
  <c r="H81" i="6"/>
  <c r="I77" i="6"/>
  <c r="I76" i="6" s="1"/>
  <c r="H79" i="6"/>
  <c r="H77" i="6" s="1"/>
  <c r="H76" i="6" s="1"/>
  <c r="J77" i="6"/>
  <c r="J76" i="6" s="1"/>
  <c r="H70" i="6"/>
  <c r="H69" i="6" s="1"/>
  <c r="H68" i="6" s="1"/>
  <c r="I69" i="6"/>
  <c r="I68" i="6" s="1"/>
  <c r="H66" i="6"/>
  <c r="H65" i="6" s="1"/>
  <c r="I65" i="6"/>
  <c r="I60" i="6"/>
  <c r="H62" i="6"/>
  <c r="H60" i="6" s="1"/>
  <c r="I53" i="6"/>
  <c r="H54" i="6"/>
  <c r="H53" i="6" s="1"/>
  <c r="H140" i="6" l="1"/>
  <c r="H133" i="6"/>
  <c r="H131" i="6" s="1"/>
  <c r="J6" i="6"/>
  <c r="C9" i="7" s="1"/>
  <c r="C32" i="7" s="1"/>
  <c r="H52" i="6"/>
  <c r="H152" i="6"/>
  <c r="I52" i="6"/>
  <c r="H106" i="6"/>
  <c r="H95" i="6" s="1"/>
  <c r="H122" i="6"/>
  <c r="H120" i="6" s="1"/>
  <c r="C33" i="7"/>
  <c r="C14" i="7"/>
  <c r="I152" i="6"/>
  <c r="H92" i="6"/>
  <c r="H91" i="6" s="1"/>
  <c r="I91" i="6"/>
  <c r="C10" i="7" l="1"/>
  <c r="I6" i="6"/>
  <c r="C5" i="7" s="1"/>
  <c r="C17" i="7" s="1"/>
  <c r="H6" i="6"/>
  <c r="C31" i="7" l="1"/>
  <c r="C37" i="7" s="1"/>
  <c r="C38" i="7" s="1"/>
  <c r="C22" i="7"/>
  <c r="C18" i="7"/>
  <c r="C6" i="7"/>
  <c r="C23" i="7" l="1"/>
  <c r="M50" i="6" l="1"/>
  <c r="L50" i="6" s="1"/>
  <c r="M45" i="6"/>
  <c r="L45" i="6" s="1"/>
  <c r="M44" i="6"/>
  <c r="L44" i="6" s="1"/>
  <c r="M43" i="6"/>
  <c r="L43" i="6" s="1"/>
  <c r="M41" i="6"/>
  <c r="L41" i="6" s="1"/>
  <c r="M40" i="6"/>
  <c r="M38" i="6"/>
  <c r="L38" i="6" s="1"/>
  <c r="Q38" i="6"/>
  <c r="P38" i="6" s="1"/>
  <c r="M37" i="6"/>
  <c r="M35" i="6"/>
  <c r="L35" i="6" s="1"/>
  <c r="M34" i="6"/>
  <c r="L34" i="6" s="1"/>
  <c r="M33" i="6"/>
  <c r="M31" i="6"/>
  <c r="L31" i="6" s="1"/>
  <c r="M30" i="6"/>
  <c r="L30" i="6" s="1"/>
  <c r="M26" i="6"/>
  <c r="L26" i="6" s="1"/>
  <c r="M25" i="6"/>
  <c r="L25" i="6" s="1"/>
  <c r="M24" i="6"/>
  <c r="M20" i="6"/>
  <c r="L20" i="6" s="1"/>
  <c r="M19" i="6"/>
  <c r="L19" i="6" s="1"/>
  <c r="M18" i="6"/>
  <c r="L18" i="6" s="1"/>
  <c r="M17" i="6"/>
  <c r="N17" i="6"/>
  <c r="N14" i="6" s="1"/>
  <c r="N8" i="6" s="1"/>
  <c r="M16" i="6"/>
  <c r="L16" i="6" s="1"/>
  <c r="M15" i="6"/>
  <c r="M13" i="6"/>
  <c r="L13" i="6" s="1"/>
  <c r="M12" i="6"/>
  <c r="L12" i="6" s="1"/>
  <c r="M11" i="6"/>
  <c r="L11" i="6" s="1"/>
  <c r="L40" i="6" l="1"/>
  <c r="L37" i="6"/>
  <c r="L33" i="6"/>
  <c r="L32" i="6" s="1"/>
  <c r="M32" i="6"/>
  <c r="L24" i="6"/>
  <c r="L23" i="6" s="1"/>
  <c r="M23" i="6"/>
  <c r="L17" i="6"/>
  <c r="M14" i="6"/>
  <c r="L15" i="6"/>
  <c r="L22" i="6" l="1"/>
  <c r="M22" i="6"/>
  <c r="L14" i="6"/>
  <c r="M139" i="6" l="1"/>
  <c r="L139" i="6" s="1"/>
  <c r="M138" i="6"/>
  <c r="L138" i="6" s="1"/>
  <c r="O136" i="6"/>
  <c r="O133" i="6" s="1"/>
  <c r="M135" i="6"/>
  <c r="L135" i="6" s="1"/>
  <c r="M134" i="6"/>
  <c r="N134" i="6"/>
  <c r="M130" i="6"/>
  <c r="L130" i="6" s="1"/>
  <c r="M129" i="6"/>
  <c r="L129" i="6" s="1"/>
  <c r="M128" i="6"/>
  <c r="N128" i="6"/>
  <c r="N122" i="6" s="1"/>
  <c r="M127" i="6"/>
  <c r="L127" i="6" s="1"/>
  <c r="M125" i="6"/>
  <c r="L125" i="6" s="1"/>
  <c r="M112" i="6"/>
  <c r="L112" i="6" s="1"/>
  <c r="M111" i="6"/>
  <c r="M110" i="6"/>
  <c r="L110" i="6" s="1"/>
  <c r="M109" i="6"/>
  <c r="M108" i="6"/>
  <c r="N108" i="6"/>
  <c r="M107" i="6"/>
  <c r="N107" i="6"/>
  <c r="M92" i="6"/>
  <c r="M87" i="6"/>
  <c r="M84" i="6"/>
  <c r="L84" i="6" s="1"/>
  <c r="M83" i="6"/>
  <c r="L83" i="6" s="1"/>
  <c r="M82" i="6"/>
  <c r="L82" i="6" s="1"/>
  <c r="M80" i="6"/>
  <c r="N79" i="6"/>
  <c r="M75" i="6"/>
  <c r="N75" i="6"/>
  <c r="O75" i="6"/>
  <c r="R75" i="6"/>
  <c r="S75" i="6"/>
  <c r="M74" i="6"/>
  <c r="N74" i="6"/>
  <c r="O74" i="6"/>
  <c r="Q74" i="6"/>
  <c r="R74" i="6"/>
  <c r="S74" i="6"/>
  <c r="M73" i="6"/>
  <c r="N73" i="6"/>
  <c r="O73" i="6"/>
  <c r="Q73" i="6"/>
  <c r="R73" i="6"/>
  <c r="N71" i="6"/>
  <c r="O71" i="6"/>
  <c r="R71" i="6"/>
  <c r="S71" i="6"/>
  <c r="M70" i="6"/>
  <c r="N70" i="6"/>
  <c r="O70" i="6"/>
  <c r="M67" i="6"/>
  <c r="L67" i="6" s="1"/>
  <c r="M66" i="6"/>
  <c r="M63" i="6"/>
  <c r="M62" i="6"/>
  <c r="N61" i="6"/>
  <c r="M58" i="6"/>
  <c r="L58" i="6" s="1"/>
  <c r="M57" i="6"/>
  <c r="L57" i="6" s="1"/>
  <c r="M56" i="6"/>
  <c r="L56" i="6" s="1"/>
  <c r="R72" i="6" l="1"/>
  <c r="O72" i="6"/>
  <c r="N72" i="6"/>
  <c r="L74" i="6"/>
  <c r="P74" i="6"/>
  <c r="L75" i="6"/>
  <c r="O131" i="6"/>
  <c r="L134" i="6"/>
  <c r="N120" i="6"/>
  <c r="L128" i="6"/>
  <c r="L108" i="6"/>
  <c r="M106" i="6"/>
  <c r="L107" i="6"/>
  <c r="M94" i="6"/>
  <c r="L92" i="6"/>
  <c r="L87" i="6"/>
  <c r="L85" i="6" s="1"/>
  <c r="M85" i="6"/>
  <c r="L80" i="6"/>
  <c r="L79" i="6"/>
  <c r="N77" i="6"/>
  <c r="N76" i="6" s="1"/>
  <c r="O69" i="6"/>
  <c r="Q72" i="6"/>
  <c r="M72" i="6"/>
  <c r="L73" i="6"/>
  <c r="S70" i="6"/>
  <c r="S69" i="6" s="1"/>
  <c r="S73" i="6"/>
  <c r="S72" i="6" s="1"/>
  <c r="N69" i="6"/>
  <c r="N68" i="6" s="1"/>
  <c r="L70" i="6"/>
  <c r="L66" i="6"/>
  <c r="L65" i="6" s="1"/>
  <c r="M65" i="6"/>
  <c r="L62" i="6"/>
  <c r="M60" i="6"/>
  <c r="N60" i="6"/>
  <c r="N52" i="6" s="1"/>
  <c r="L61" i="6"/>
  <c r="L72" i="6" l="1"/>
  <c r="O68" i="6"/>
  <c r="L94" i="6"/>
  <c r="L93" i="6" s="1"/>
  <c r="L91" i="6" s="1"/>
  <c r="M93" i="6"/>
  <c r="P73" i="6"/>
  <c r="P72" i="6" s="1"/>
  <c r="S68" i="6"/>
  <c r="M91" i="6" l="1"/>
  <c r="R108" i="6" l="1"/>
  <c r="Q118" i="6" l="1"/>
  <c r="P118" i="6" s="1"/>
  <c r="Q94" i="6"/>
  <c r="Q80" i="6"/>
  <c r="P94" i="6" l="1"/>
  <c r="P93" i="6" s="1"/>
  <c r="Q93" i="6"/>
  <c r="P80" i="6"/>
  <c r="M176" i="6" l="1"/>
  <c r="N176" i="6"/>
  <c r="O176" i="6"/>
  <c r="R176" i="6"/>
  <c r="S176" i="6"/>
  <c r="M175" i="6"/>
  <c r="N175" i="6"/>
  <c r="O175" i="6"/>
  <c r="R175" i="6"/>
  <c r="S175" i="6"/>
  <c r="O174" i="6"/>
  <c r="O173" i="6" s="1"/>
  <c r="R174" i="6"/>
  <c r="R173" i="6" s="1"/>
  <c r="S174" i="6"/>
  <c r="S173" i="6" s="1"/>
  <c r="M172" i="6"/>
  <c r="N172" i="6"/>
  <c r="O172" i="6"/>
  <c r="R172" i="6"/>
  <c r="S172" i="6"/>
  <c r="M171" i="6"/>
  <c r="N171" i="6"/>
  <c r="O171" i="6"/>
  <c r="R171" i="6"/>
  <c r="S171" i="6"/>
  <c r="M170" i="6"/>
  <c r="N170" i="6"/>
  <c r="O170" i="6"/>
  <c r="R170" i="6"/>
  <c r="S170" i="6"/>
  <c r="M169" i="6"/>
  <c r="N169" i="6"/>
  <c r="O169" i="6"/>
  <c r="R169" i="6"/>
  <c r="M168" i="6"/>
  <c r="N168" i="6"/>
  <c r="O168" i="6"/>
  <c r="S168" i="6"/>
  <c r="M166" i="6"/>
  <c r="N166" i="6"/>
  <c r="O166" i="6"/>
  <c r="R166" i="6"/>
  <c r="S166" i="6"/>
  <c r="M165" i="6"/>
  <c r="N165" i="6"/>
  <c r="O165" i="6"/>
  <c r="R165" i="6"/>
  <c r="S165" i="6"/>
  <c r="M164" i="6"/>
  <c r="N164" i="6"/>
  <c r="O164" i="6"/>
  <c r="Q164" i="6"/>
  <c r="R164" i="6"/>
  <c r="S164" i="6"/>
  <c r="M163" i="6"/>
  <c r="N163" i="6"/>
  <c r="O163" i="6"/>
  <c r="S163" i="6"/>
  <c r="M161" i="6"/>
  <c r="N161" i="6"/>
  <c r="O161" i="6"/>
  <c r="R161" i="6"/>
  <c r="S161" i="6"/>
  <c r="M160" i="6"/>
  <c r="N160" i="6"/>
  <c r="O160" i="6"/>
  <c r="Q160" i="6"/>
  <c r="R160" i="6"/>
  <c r="S160" i="6"/>
  <c r="M159" i="6"/>
  <c r="N159" i="6"/>
  <c r="O159" i="6"/>
  <c r="R159" i="6"/>
  <c r="S159" i="6"/>
  <c r="S158" i="6"/>
  <c r="M158" i="6"/>
  <c r="N158" i="6"/>
  <c r="O158" i="6"/>
  <c r="R158" i="6"/>
  <c r="M156" i="6"/>
  <c r="N156" i="6"/>
  <c r="O156" i="6"/>
  <c r="R156" i="6"/>
  <c r="S156" i="6"/>
  <c r="M154" i="6"/>
  <c r="N154" i="6"/>
  <c r="S154" i="6"/>
  <c r="M145" i="6"/>
  <c r="L145" i="6" s="1"/>
  <c r="Q145" i="6"/>
  <c r="P145" i="6" s="1"/>
  <c r="M143" i="6"/>
  <c r="O157" i="6" l="1"/>
  <c r="N162" i="6"/>
  <c r="R157" i="6"/>
  <c r="S162" i="6"/>
  <c r="O162" i="6"/>
  <c r="N157" i="6"/>
  <c r="N153" i="6"/>
  <c r="L156" i="6"/>
  <c r="L164" i="6"/>
  <c r="L161" i="6"/>
  <c r="L159" i="6"/>
  <c r="P160" i="6"/>
  <c r="S157" i="6"/>
  <c r="O167" i="6"/>
  <c r="P164" i="6"/>
  <c r="L169" i="6"/>
  <c r="L166" i="6"/>
  <c r="L175" i="6"/>
  <c r="L171" i="6"/>
  <c r="N167" i="6"/>
  <c r="L170" i="6"/>
  <c r="L165" i="6"/>
  <c r="L172" i="6"/>
  <c r="O154" i="6"/>
  <c r="O153" i="6" s="1"/>
  <c r="R163" i="6"/>
  <c r="R162" i="6" s="1"/>
  <c r="R168" i="6"/>
  <c r="R167" i="6" s="1"/>
  <c r="N174" i="6"/>
  <c r="N173" i="6" s="1"/>
  <c r="M174" i="6"/>
  <c r="L176" i="6"/>
  <c r="M153" i="6"/>
  <c r="L158" i="6"/>
  <c r="M157" i="6"/>
  <c r="L160" i="6"/>
  <c r="L163" i="6"/>
  <c r="M162" i="6"/>
  <c r="L168" i="6"/>
  <c r="M167" i="6"/>
  <c r="S169" i="6"/>
  <c r="S167" i="6" s="1"/>
  <c r="S153" i="6"/>
  <c r="R154" i="6"/>
  <c r="R153" i="6" s="1"/>
  <c r="L143" i="6"/>
  <c r="O152" i="6" l="1"/>
  <c r="N152" i="6"/>
  <c r="R152" i="6"/>
  <c r="L167" i="6"/>
  <c r="L154" i="6"/>
  <c r="L153" i="6" s="1"/>
  <c r="L162" i="6"/>
  <c r="L157" i="6"/>
  <c r="L174" i="6"/>
  <c r="L173" i="6" s="1"/>
  <c r="M173" i="6"/>
  <c r="M152" i="6" s="1"/>
  <c r="L152" i="6" l="1"/>
  <c r="M118" i="6" l="1"/>
  <c r="N118" i="6"/>
  <c r="M116" i="6"/>
  <c r="L116" i="6" s="1"/>
  <c r="N109" i="6"/>
  <c r="R109" i="6"/>
  <c r="Q87" i="6"/>
  <c r="Q84" i="6"/>
  <c r="Q20" i="6"/>
  <c r="P20" i="6" s="1"/>
  <c r="Q19" i="6"/>
  <c r="P19" i="6" s="1"/>
  <c r="L109" i="6" l="1"/>
  <c r="L118" i="6"/>
  <c r="Q85" i="6"/>
  <c r="P87" i="6"/>
  <c r="P85" i="6" s="1"/>
  <c r="S182" i="6" l="1"/>
  <c r="S179" i="6" s="1"/>
  <c r="Q66" i="6" l="1"/>
  <c r="O63" i="6"/>
  <c r="R61" i="6"/>
  <c r="Q41" i="6"/>
  <c r="R37" i="6"/>
  <c r="R36" i="6" s="1"/>
  <c r="P66" i="6" l="1"/>
  <c r="O60" i="6"/>
  <c r="O52" i="6" s="1"/>
  <c r="L63" i="6"/>
  <c r="L60" i="6" s="1"/>
  <c r="R60" i="6"/>
  <c r="R52" i="6" s="1"/>
  <c r="P61" i="6"/>
  <c r="P41" i="6"/>
  <c r="O6" i="6" l="1"/>
  <c r="D13" i="7" s="1"/>
  <c r="D33" i="7" l="1"/>
  <c r="D14" i="7"/>
  <c r="Q143" i="6" l="1"/>
  <c r="P143" i="6" s="1"/>
  <c r="S136" i="6"/>
  <c r="S133" i="6" s="1"/>
  <c r="S131" i="6" s="1"/>
  <c r="Q130" i="6"/>
  <c r="P130" i="6" s="1"/>
  <c r="R128" i="6"/>
  <c r="R122" i="6" s="1"/>
  <c r="R120" i="6" s="1"/>
  <c r="R70" i="6"/>
  <c r="M42" i="6"/>
  <c r="Q37" i="6"/>
  <c r="Q35" i="6"/>
  <c r="P35" i="6" s="1"/>
  <c r="Q33" i="6"/>
  <c r="Q31" i="6"/>
  <c r="P31" i="6" s="1"/>
  <c r="Q26" i="6"/>
  <c r="P26" i="6" s="1"/>
  <c r="Q25" i="6"/>
  <c r="Q18" i="6"/>
  <c r="P18" i="6" s="1"/>
  <c r="Q17" i="6"/>
  <c r="R17" i="6"/>
  <c r="R14" i="6" s="1"/>
  <c r="R8" i="6" s="1"/>
  <c r="Q15" i="6"/>
  <c r="Q11" i="6"/>
  <c r="P11" i="6" s="1"/>
  <c r="Q10" i="6"/>
  <c r="Q14" i="6" l="1"/>
  <c r="M178" i="6"/>
  <c r="R69" i="6"/>
  <c r="R68" i="6" s="1"/>
  <c r="L42" i="6"/>
  <c r="L39" i="6" s="1"/>
  <c r="L36" i="6" s="1"/>
  <c r="M39" i="6"/>
  <c r="M36" i="6" s="1"/>
  <c r="P37" i="6"/>
  <c r="Q32" i="6"/>
  <c r="P33" i="6"/>
  <c r="P32" i="6" s="1"/>
  <c r="Q23" i="6"/>
  <c r="P25" i="6"/>
  <c r="P23" i="6" s="1"/>
  <c r="P17" i="6"/>
  <c r="P15" i="6"/>
  <c r="P10" i="6"/>
  <c r="L178" i="6" l="1"/>
  <c r="Q22" i="6"/>
  <c r="P22" i="6"/>
  <c r="P14" i="6"/>
  <c r="S177" i="6" l="1"/>
  <c r="M180" i="6"/>
  <c r="Q174" i="6"/>
  <c r="M150" i="6"/>
  <c r="Q148" i="6"/>
  <c r="P148" i="6" s="1"/>
  <c r="M137" i="6"/>
  <c r="L137" i="6" s="1"/>
  <c r="M136" i="6"/>
  <c r="N136" i="6"/>
  <c r="N133" i="6" s="1"/>
  <c r="N131" i="6" s="1"/>
  <c r="M132" i="6"/>
  <c r="M126" i="6"/>
  <c r="L126" i="6" s="1"/>
  <c r="M124" i="6"/>
  <c r="L124" i="6" s="1"/>
  <c r="M123" i="6"/>
  <c r="M121" i="6"/>
  <c r="Q121" i="6"/>
  <c r="P121" i="6" s="1"/>
  <c r="N111" i="6"/>
  <c r="M96" i="6"/>
  <c r="Q92" i="6"/>
  <c r="M81" i="6"/>
  <c r="Q81" i="6"/>
  <c r="M71" i="6"/>
  <c r="M59" i="6"/>
  <c r="L59" i="6" s="1"/>
  <c r="M55" i="6"/>
  <c r="L55" i="6" s="1"/>
  <c r="M54" i="6"/>
  <c r="M49" i="6"/>
  <c r="Q49" i="6"/>
  <c r="M47" i="6"/>
  <c r="Q44" i="6"/>
  <c r="P44" i="6" s="1"/>
  <c r="Q43" i="6"/>
  <c r="P43" i="6" s="1"/>
  <c r="Q42" i="6"/>
  <c r="L111" i="6" l="1"/>
  <c r="L106" i="6" s="1"/>
  <c r="N106" i="6"/>
  <c r="N95" i="6" s="1"/>
  <c r="M179" i="6"/>
  <c r="L180" i="6"/>
  <c r="L179" i="6" s="1"/>
  <c r="S152" i="6"/>
  <c r="Q173" i="6"/>
  <c r="P174" i="6"/>
  <c r="P173" i="6" s="1"/>
  <c r="L150" i="6"/>
  <c r="M133" i="6"/>
  <c r="M131" i="6" s="1"/>
  <c r="L136" i="6"/>
  <c r="L133" i="6" s="1"/>
  <c r="L132" i="6"/>
  <c r="L123" i="6"/>
  <c r="L122" i="6" s="1"/>
  <c r="M122" i="6"/>
  <c r="M120" i="6" s="1"/>
  <c r="L121" i="6"/>
  <c r="L96" i="6"/>
  <c r="M95" i="6"/>
  <c r="P92" i="6"/>
  <c r="P91" i="6" s="1"/>
  <c r="Q91" i="6"/>
  <c r="P81" i="6"/>
  <c r="L81" i="6"/>
  <c r="L77" i="6" s="1"/>
  <c r="L76" i="6" s="1"/>
  <c r="M77" i="6"/>
  <c r="M76" i="6" s="1"/>
  <c r="M69" i="6"/>
  <c r="M68" i="6" s="1"/>
  <c r="L71" i="6"/>
  <c r="L69" i="6" s="1"/>
  <c r="L68" i="6" s="1"/>
  <c r="L54" i="6"/>
  <c r="L53" i="6" s="1"/>
  <c r="L52" i="6" s="1"/>
  <c r="M53" i="6"/>
  <c r="M52" i="6" s="1"/>
  <c r="P49" i="6"/>
  <c r="P48" i="6" s="1"/>
  <c r="Q48" i="6"/>
  <c r="M48" i="6"/>
  <c r="M46" i="6" s="1"/>
  <c r="L49" i="6"/>
  <c r="L48" i="6" s="1"/>
  <c r="L47" i="6"/>
  <c r="Q39" i="6"/>
  <c r="Q36" i="6" s="1"/>
  <c r="P42" i="6"/>
  <c r="P39" i="6" s="1"/>
  <c r="P36" i="6" s="1"/>
  <c r="L95" i="6" l="1"/>
  <c r="N6" i="6"/>
  <c r="D9" i="7" s="1"/>
  <c r="L131" i="6"/>
  <c r="L120" i="6"/>
  <c r="L46" i="6"/>
  <c r="D32" i="7" l="1"/>
  <c r="D10" i="7"/>
  <c r="Q175" i="6" l="1"/>
  <c r="P175" i="6" s="1"/>
  <c r="R111" i="6"/>
  <c r="Q96" i="6"/>
  <c r="R84" i="6"/>
  <c r="P84" i="6" s="1"/>
  <c r="Q83" i="6"/>
  <c r="P83" i="6" s="1"/>
  <c r="Q82" i="6"/>
  <c r="R79" i="6"/>
  <c r="Q75" i="6"/>
  <c r="P75" i="6" s="1"/>
  <c r="Q71" i="6"/>
  <c r="P71" i="6" s="1"/>
  <c r="Q70" i="6"/>
  <c r="Q67" i="6"/>
  <c r="Q63" i="6"/>
  <c r="P63" i="6" s="1"/>
  <c r="Q62" i="6"/>
  <c r="Q59" i="6"/>
  <c r="P59" i="6" s="1"/>
  <c r="Q58" i="6"/>
  <c r="P58" i="6" s="1"/>
  <c r="Q57" i="6"/>
  <c r="P57" i="6" s="1"/>
  <c r="Q56" i="6"/>
  <c r="P56" i="6" s="1"/>
  <c r="Q55" i="6"/>
  <c r="P55" i="6" s="1"/>
  <c r="Q54" i="6"/>
  <c r="Q47" i="6"/>
  <c r="P47" i="6" l="1"/>
  <c r="P46" i="6" s="1"/>
  <c r="Q46" i="6"/>
  <c r="R106" i="6"/>
  <c r="P96" i="6"/>
  <c r="P82" i="6"/>
  <c r="Q77" i="6"/>
  <c r="Q76" i="6" s="1"/>
  <c r="R77" i="6"/>
  <c r="R76" i="6" s="1"/>
  <c r="P79" i="6"/>
  <c r="P70" i="6"/>
  <c r="P69" i="6" s="1"/>
  <c r="P68" i="6" s="1"/>
  <c r="Q69" i="6"/>
  <c r="Q68" i="6" s="1"/>
  <c r="P67" i="6"/>
  <c r="P65" i="6" s="1"/>
  <c r="Q65" i="6"/>
  <c r="Q60" i="6"/>
  <c r="P62" i="6"/>
  <c r="P60" i="6" s="1"/>
  <c r="Q53" i="6"/>
  <c r="P54" i="6"/>
  <c r="P53" i="6" s="1"/>
  <c r="Q52" i="6" l="1"/>
  <c r="P52" i="6"/>
  <c r="P77" i="6"/>
  <c r="P76" i="6" s="1"/>
  <c r="R116" i="6" l="1"/>
  <c r="R95" i="6" s="1"/>
  <c r="Q12" i="6"/>
  <c r="P12" i="6" l="1"/>
  <c r="P9" i="6" s="1"/>
  <c r="P8" i="6" s="1"/>
  <c r="Q9" i="6"/>
  <c r="Q8" i="6" s="1"/>
  <c r="M10" i="6" l="1"/>
  <c r="L10" i="6" l="1"/>
  <c r="L9" i="6" s="1"/>
  <c r="L8" i="6" s="1"/>
  <c r="M9" i="6"/>
  <c r="M8" i="6" s="1"/>
  <c r="Q177" i="6" l="1"/>
  <c r="P177" i="6" s="1"/>
  <c r="Q180" i="6" l="1"/>
  <c r="Q182" i="6"/>
  <c r="P182" i="6" s="1"/>
  <c r="Q178" i="6"/>
  <c r="S178" i="6"/>
  <c r="S6" i="6" s="1"/>
  <c r="E13" i="7" s="1"/>
  <c r="Q176" i="6"/>
  <c r="P176" i="6" s="1"/>
  <c r="Q172" i="6"/>
  <c r="P172" i="6" s="1"/>
  <c r="Q171" i="6"/>
  <c r="P171" i="6" s="1"/>
  <c r="Q170" i="6"/>
  <c r="P170" i="6" s="1"/>
  <c r="Q169" i="6"/>
  <c r="P169" i="6" s="1"/>
  <c r="Q168" i="6"/>
  <c r="Q166" i="6"/>
  <c r="P166" i="6" s="1"/>
  <c r="Q163" i="6"/>
  <c r="Q161" i="6"/>
  <c r="P161" i="6" s="1"/>
  <c r="Q159" i="6"/>
  <c r="P159" i="6" s="1"/>
  <c r="Q158" i="6"/>
  <c r="Q156" i="6"/>
  <c r="P156" i="6" s="1"/>
  <c r="Q154" i="6"/>
  <c r="Q150" i="6"/>
  <c r="R150" i="6"/>
  <c r="R140" i="6" s="1"/>
  <c r="Q149" i="6"/>
  <c r="P149" i="6" s="1"/>
  <c r="Q147" i="6"/>
  <c r="P147" i="6" s="1"/>
  <c r="M142" i="6"/>
  <c r="Q142" i="6"/>
  <c r="Q139" i="6"/>
  <c r="P139" i="6" s="1"/>
  <c r="Q137" i="6"/>
  <c r="P137" i="6" s="1"/>
  <c r="Q136" i="6"/>
  <c r="R136" i="6"/>
  <c r="R133" i="6" s="1"/>
  <c r="R131" i="6" s="1"/>
  <c r="Q135" i="6"/>
  <c r="P135" i="6" s="1"/>
  <c r="Q134" i="6"/>
  <c r="Q132" i="6"/>
  <c r="Q129" i="6"/>
  <c r="P129" i="6" s="1"/>
  <c r="Q128" i="6"/>
  <c r="P128" i="6" s="1"/>
  <c r="Q127" i="6"/>
  <c r="P127" i="6" s="1"/>
  <c r="Q126" i="6"/>
  <c r="P126" i="6" s="1"/>
  <c r="Q125" i="6"/>
  <c r="P125" i="6" s="1"/>
  <c r="Q124" i="6"/>
  <c r="P124" i="6" s="1"/>
  <c r="Q123" i="6"/>
  <c r="Q116" i="6"/>
  <c r="P116" i="6" s="1"/>
  <c r="Q112" i="6"/>
  <c r="P112" i="6" s="1"/>
  <c r="Q111" i="6"/>
  <c r="P111" i="6" s="1"/>
  <c r="Q110" i="6"/>
  <c r="Q109" i="6"/>
  <c r="P109" i="6" s="1"/>
  <c r="Q108" i="6"/>
  <c r="P108" i="6" s="1"/>
  <c r="Q107" i="6"/>
  <c r="P107" i="6" s="1"/>
  <c r="P110" i="6" l="1"/>
  <c r="P106" i="6" s="1"/>
  <c r="P95" i="6" s="1"/>
  <c r="Q106" i="6"/>
  <c r="Q95" i="6" s="1"/>
  <c r="P180" i="6"/>
  <c r="P179" i="6" s="1"/>
  <c r="Q179" i="6"/>
  <c r="F13" i="7"/>
  <c r="E33" i="7"/>
  <c r="E14" i="7"/>
  <c r="P178" i="6"/>
  <c r="Q167" i="6"/>
  <c r="P168" i="6"/>
  <c r="P167" i="6" s="1"/>
  <c r="P163" i="6"/>
  <c r="P158" i="6"/>
  <c r="P157" i="6" s="1"/>
  <c r="Q157" i="6"/>
  <c r="P154" i="6"/>
  <c r="P153" i="6" s="1"/>
  <c r="Q153" i="6"/>
  <c r="R6" i="6"/>
  <c r="E9" i="7" s="1"/>
  <c r="P150" i="6"/>
  <c r="P142" i="6"/>
  <c r="P141" i="6" s="1"/>
  <c r="Q141" i="6"/>
  <c r="Q140" i="6" s="1"/>
  <c r="L142" i="6"/>
  <c r="L141" i="6" s="1"/>
  <c r="L140" i="6" s="1"/>
  <c r="M141" i="6"/>
  <c r="M140" i="6" s="1"/>
  <c r="P136" i="6"/>
  <c r="P134" i="6"/>
  <c r="Q133" i="6"/>
  <c r="Q131" i="6" s="1"/>
  <c r="P132" i="6"/>
  <c r="Q122" i="6"/>
  <c r="Q120" i="6" s="1"/>
  <c r="P123" i="6"/>
  <c r="P122" i="6" s="1"/>
  <c r="P120" i="6" s="1"/>
  <c r="P140" i="6" l="1"/>
  <c r="E32" i="7"/>
  <c r="F9" i="7"/>
  <c r="E10" i="7"/>
  <c r="M6" i="6"/>
  <c r="L6" i="6"/>
  <c r="P133" i="6"/>
  <c r="P131" i="6" s="1"/>
  <c r="D5" i="7" l="1"/>
  <c r="D6" i="7" l="1"/>
  <c r="D22" i="7"/>
  <c r="D23" i="7" s="1"/>
  <c r="D31" i="7"/>
  <c r="D37" i="7" s="1"/>
  <c r="D38" i="7" s="1"/>
  <c r="D17" i="7"/>
  <c r="D18" i="7" s="1"/>
  <c r="Q165" i="6" l="1"/>
  <c r="P165" i="6" l="1"/>
  <c r="P162" i="6" s="1"/>
  <c r="P152" i="6" s="1"/>
  <c r="Q162" i="6"/>
  <c r="Q152" i="6" s="1"/>
  <c r="Q6" i="6" l="1"/>
  <c r="P6" i="6"/>
  <c r="E5" i="7" l="1"/>
  <c r="E22" i="7" s="1"/>
  <c r="E6" i="7" l="1"/>
  <c r="E17" i="7"/>
  <c r="E31" i="7"/>
  <c r="E37" i="7" s="1"/>
  <c r="E38" i="7" s="1"/>
  <c r="E23" i="7"/>
  <c r="F5" i="7"/>
  <c r="E18" i="7" l="1"/>
  <c r="F1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Jana Kovacikova</author>
  </authors>
  <commentList>
    <comment ref="D51" authorId="0" shapeId="0" xr:uid="{F61DA278-BA11-417F-9D29-722B34A6EF0C}">
      <text>
        <r>
          <rPr>
            <b/>
            <sz val="9"/>
            <color indexed="81"/>
            <rFont val="Segoe UI"/>
            <family val="2"/>
            <charset val="238"/>
          </rPr>
          <t>Jana Kovacikova:</t>
        </r>
        <r>
          <rPr>
            <sz val="9"/>
            <color indexed="81"/>
            <rFont val="Segoe UI"/>
            <family val="2"/>
            <charset val="238"/>
          </rPr>
          <t xml:space="preserve">
16 110 EUR MŠ Budovateľská
32 200 EUR MŠ družstevná
42 300 EUR MŠ Hollého
17 700 EUR MŠ Okružná
19 800 EUR MŠ 8. mája
22 900 EUR MŠ Šafárika
19 524 EUR ZŠ Bernolákova
36 300 EUR ZŠ Hollého
56 100 EUR ZŠ Murgaša
66 402 EUR ZŠ Krátka
31 600 EUR ZŠ Štúra
17 000 EUR ZŠ Pázmaňa
52 100 EUR ZUŠ
54 450 EUR CVČ
27 514 EUR rezerva</t>
        </r>
      </text>
    </comment>
    <comment ref="D86" authorId="0" shapeId="0" xr:uid="{2CAB6182-855A-4D1C-988F-430460F3931C}">
      <text>
        <r>
          <rPr>
            <b/>
            <sz val="9"/>
            <color indexed="81"/>
            <rFont val="Segoe UI"/>
            <family val="2"/>
            <charset val="238"/>
          </rPr>
          <t>Jana Kovacikova:</t>
        </r>
        <r>
          <rPr>
            <sz val="9"/>
            <color indexed="81"/>
            <rFont val="Segoe UI"/>
            <family val="2"/>
            <charset val="238"/>
          </rPr>
          <t xml:space="preserve">
34 048 EUR cestovné
122 483 EUR predškoláci
39 943 EUR vzdelávacie
17 371 EUR odchodné
8 788 EUR odstupné
400 EUR rozvojové projekty
56 989 EUR plán obnovy
451 EUR školské potreby
111 402 EUR asistenti
16 100 EUR škola v prírode
11 400 EUR lyžiarsky 
38 236 EUR učebnice
112 120 EUR špecifiká
750 EUR SZP
43 856 EUR stravné
98 873 EUR rezerva</t>
        </r>
      </text>
    </comment>
    <comment ref="D87" authorId="0" shapeId="0" xr:uid="{E6C15D68-0CB3-42D7-9E65-179B4A7D9FDB}">
      <text>
        <r>
          <rPr>
            <b/>
            <sz val="9"/>
            <color indexed="81"/>
            <rFont val="Segoe UI"/>
            <family val="2"/>
            <charset val="238"/>
          </rPr>
          <t>Jana Kovacikova:</t>
        </r>
        <r>
          <rPr>
            <sz val="9"/>
            <color indexed="81"/>
            <rFont val="Segoe UI"/>
            <family val="2"/>
            <charset val="238"/>
          </rPr>
          <t xml:space="preserve">
1 300 EUR MŠ Družstevná
51 500 EUR 8. mája
54 876 EUR ZŠ Bernolákova
66 100 EUR ZŠ Murgaša 
95 148 EUR ZŠ Krátka
78 000 EUR ZŠ Ľ: Štúra
1 500 EUR ZUŠ
550 EUR CVČ
25 146 EUR rezerva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kovacikova</author>
  </authors>
  <commentList>
    <comment ref="D6" authorId="0" shapeId="0" xr:uid="{00000000-0006-0000-0300-000001000000}">
      <text>
        <r>
          <rPr>
            <b/>
            <sz val="8"/>
            <color indexed="8"/>
            <rFont val="Tahoma"/>
            <family val="2"/>
            <charset val="238"/>
          </rPr>
          <t xml:space="preserve">Autor:
</t>
        </r>
        <r>
          <rPr>
            <sz val="8"/>
            <color indexed="8"/>
            <rFont val="Tahoma"/>
            <family val="2"/>
            <charset val="238"/>
          </rPr>
          <t>prognóza pre mesto Šaľa 5 480 115,- EUR t.j. o 47 690,- EUR viac ako máme v rozpočte po 1. úprave rozpočtu máme o 123 570,- EUR menej ako oficiálne zverejnená prognóza pre mesto Šaľa</t>
        </r>
      </text>
    </comment>
    <comment ref="B8" authorId="0" shapeId="0" xr:uid="{00000000-0006-0000-0300-000002000000}">
      <text>
        <r>
          <rPr>
            <b/>
            <sz val="8"/>
            <color indexed="8"/>
            <rFont val="Tahoma"/>
            <family val="2"/>
            <charset val="238"/>
          </rPr>
          <t xml:space="preserve">Autor:
</t>
        </r>
        <r>
          <rPr>
            <sz val="8"/>
            <color indexed="8"/>
            <rFont val="Tahoma"/>
            <family val="2"/>
            <charset val="238"/>
          </rPr>
          <t>predpis 737 393,- EUR
príjem 730 989,- EUR
% 99 - precentné plnenie</t>
        </r>
      </text>
    </comment>
    <comment ref="D8" authorId="0" shapeId="0" xr:uid="{00000000-0006-0000-0300-000003000000}">
      <text>
        <r>
          <rPr>
            <b/>
            <sz val="8"/>
            <color indexed="8"/>
            <rFont val="Tahoma"/>
            <family val="2"/>
            <charset val="238"/>
          </rPr>
          <t xml:space="preserve">Autor:
</t>
        </r>
        <r>
          <rPr>
            <sz val="8"/>
            <color indexed="8"/>
            <rFont val="Tahoma"/>
            <family val="2"/>
            <charset val="238"/>
          </rPr>
          <t>predpis 817 000,- EUR
99 % - 808 830,- EUR</t>
        </r>
      </text>
    </comment>
    <comment ref="F8" authorId="0" shapeId="0" xr:uid="{00000000-0006-0000-0300-000004000000}">
      <text>
        <r>
          <rPr>
            <b/>
            <sz val="8"/>
            <color indexed="8"/>
            <rFont val="Tahoma"/>
            <family val="2"/>
            <charset val="238"/>
          </rPr>
          <t xml:space="preserve">Autor:
</t>
        </r>
        <r>
          <rPr>
            <sz val="8"/>
            <color indexed="8"/>
            <rFont val="Tahoma"/>
            <family val="2"/>
            <charset val="1"/>
          </rPr>
          <t xml:space="preserve">predpis 823 000 eur , 99% z predpisu je 815 tis. eur
</t>
        </r>
      </text>
    </comment>
    <comment ref="F11" authorId="1" shapeId="0" xr:uid="{00000000-0006-0000-0300-000005000000}">
      <text>
        <r>
          <rPr>
            <b/>
            <sz val="8"/>
            <color indexed="81"/>
            <rFont val="Tahoma"/>
            <family val="2"/>
            <charset val="238"/>
          </rPr>
          <t>kovacikova:</t>
        </r>
        <r>
          <rPr>
            <sz val="8"/>
            <color indexed="81"/>
            <rFont val="Tahoma"/>
            <family val="2"/>
            <charset val="238"/>
          </rPr>
          <t xml:space="preserve">
z toho 5000 z novozískaných parkovacích miest revitalizáciou VP</t>
        </r>
      </text>
    </comment>
    <comment ref="F12" authorId="0" shapeId="0" xr:uid="{00000000-0006-0000-0300-000006000000}">
      <text>
        <r>
          <rPr>
            <b/>
            <sz val="8"/>
            <color indexed="8"/>
            <rFont val="Tahoma"/>
            <family val="2"/>
            <charset val="1"/>
          </rPr>
          <t xml:space="preserve">Autor:
</t>
        </r>
        <r>
          <rPr>
            <sz val="8"/>
            <color indexed="8"/>
            <rFont val="Tahoma"/>
            <family val="2"/>
            <charset val="1"/>
          </rPr>
          <t>+ 5000 eur večianske slávnosti</t>
        </r>
      </text>
    </comment>
    <comment ref="B13" authorId="0" shapeId="0" xr:uid="{00000000-0006-0000-0300-000007000000}">
      <text>
        <r>
          <rPr>
            <b/>
            <sz val="8"/>
            <color indexed="8"/>
            <rFont val="Tahoma"/>
            <family val="2"/>
            <charset val="238"/>
          </rPr>
          <t xml:space="preserve">Autor:
</t>
        </r>
        <r>
          <rPr>
            <sz val="8"/>
            <color indexed="8"/>
            <rFont val="Tahoma"/>
            <family val="2"/>
            <charset val="238"/>
          </rPr>
          <t>360 tis. EUR + 80 tis. EUR nedoplatky
predpis 2010 - 396 740,- EUR
príjem 2010 - 353 791,- EUR
% výber 89- precentný výber</t>
        </r>
      </text>
    </comment>
    <comment ref="D13" authorId="0" shapeId="0" xr:uid="{00000000-0006-0000-0300-000008000000}">
      <text>
        <r>
          <rPr>
            <b/>
            <sz val="8"/>
            <color indexed="8"/>
            <rFont val="Tahoma"/>
            <family val="2"/>
            <charset val="238"/>
          </rPr>
          <t xml:space="preserve">Autor:
</t>
        </r>
        <r>
          <rPr>
            <sz val="8"/>
            <color indexed="8"/>
            <rFont val="Tahoma"/>
            <family val="2"/>
            <charset val="238"/>
          </rPr>
          <t>predpis 570 000,- pri 25,- EUR
89 % - 507 300,- EUR
predpis 650 000,- pri 28,50 EUR
rozpočet po zohľadnaní úľav</t>
        </r>
      </text>
    </comment>
    <comment ref="F13" authorId="0" shapeId="0" xr:uid="{00000000-0006-0000-0300-000009000000}">
      <text>
        <r>
          <rPr>
            <b/>
            <sz val="8"/>
            <color indexed="8"/>
            <rFont val="Tahoma"/>
            <family val="2"/>
            <charset val="1"/>
          </rPr>
          <t xml:space="preserve">Autor:
</t>
        </r>
        <r>
          <rPr>
            <sz val="8"/>
            <color indexed="8"/>
            <rFont val="Tahoma"/>
            <family val="2"/>
            <charset val="1"/>
          </rPr>
          <t xml:space="preserve">+ 30 tis. na vymahanie nedoplatkov
</t>
        </r>
      </text>
    </comment>
    <comment ref="B14" authorId="0" shapeId="0" xr:uid="{00000000-0006-0000-0300-00000A000000}">
      <text>
        <r>
          <rPr>
            <b/>
            <sz val="8"/>
            <color indexed="8"/>
            <rFont val="Tahoma"/>
            <family val="2"/>
            <charset val="238"/>
          </rPr>
          <t xml:space="preserve">Autor:
</t>
        </r>
        <r>
          <rPr>
            <sz val="8"/>
            <color indexed="8"/>
            <rFont val="Tahoma"/>
            <family val="2"/>
            <charset val="238"/>
          </rPr>
          <t>predpis 110 040,- EUR
plnenie 115 976,- EUR
105 %</t>
        </r>
      </text>
    </comment>
    <comment ref="F14" authorId="0" shapeId="0" xr:uid="{00000000-0006-0000-0300-00000B000000}">
      <text>
        <r>
          <rPr>
            <b/>
            <sz val="8"/>
            <color indexed="8"/>
            <rFont val="Tahoma"/>
            <family val="2"/>
            <charset val="238"/>
          </rPr>
          <t xml:space="preserve">Autor:
</t>
        </r>
        <r>
          <rPr>
            <sz val="8"/>
            <color indexed="8"/>
            <rFont val="Tahoma"/>
            <family val="2"/>
            <charset val="238"/>
          </rPr>
          <t xml:space="preserve">114 000 tis. skut.plnenie 2012 </t>
        </r>
      </text>
    </comment>
    <comment ref="B18" authorId="0" shapeId="0" xr:uid="{00000000-0006-0000-0300-00000C000000}">
      <text>
        <r>
          <rPr>
            <b/>
            <sz val="8"/>
            <color indexed="8"/>
            <rFont val="Tahoma"/>
            <family val="2"/>
            <charset val="238"/>
          </rPr>
          <t xml:space="preserve">Autor:
</t>
        </r>
        <r>
          <rPr>
            <sz val="8"/>
            <color indexed="8"/>
            <rFont val="Tahoma"/>
            <family val="2"/>
            <charset val="238"/>
          </rPr>
          <t>z toho 7 700 je kaucia na réžie</t>
        </r>
      </text>
    </comment>
    <comment ref="F20" authorId="0" shapeId="0" xr:uid="{00000000-0006-0000-0300-00000D000000}">
      <text>
        <r>
          <rPr>
            <b/>
            <sz val="8"/>
            <color indexed="8"/>
            <rFont val="Tahoma"/>
            <family val="2"/>
            <charset val="1"/>
          </rPr>
          <t xml:space="preserve">Autor:
</t>
        </r>
        <r>
          <rPr>
            <sz val="8"/>
            <color indexed="8"/>
            <rFont val="Tahoma"/>
            <family val="2"/>
            <charset val="1"/>
          </rPr>
          <t>250 100 eur nájomné
200 000 eur sluzby spojené s nájomným=nadväznosť na výdavkovú časť</t>
        </r>
      </text>
    </comment>
    <comment ref="F23" authorId="0" shapeId="0" xr:uid="{00000000-0006-0000-0300-00000E000000}">
      <text>
        <r>
          <rPr>
            <b/>
            <sz val="8"/>
            <color indexed="8"/>
            <rFont val="Tahoma"/>
            <family val="2"/>
            <charset val="1"/>
          </rPr>
          <t xml:space="preserve">Autor:
</t>
        </r>
        <r>
          <rPr>
            <sz val="8"/>
            <color indexed="8"/>
            <rFont val="Tahoma"/>
            <family val="2"/>
            <charset val="1"/>
          </rPr>
          <t>5 klubov x 0,40 EUR/rok
+ Gabriel Száraz ZŠ 4 mesiace 639,92</t>
        </r>
      </text>
    </comment>
    <comment ref="F26" authorId="0" shapeId="0" xr:uid="{00000000-0006-0000-0300-00000F000000}">
      <text>
        <r>
          <rPr>
            <b/>
            <sz val="8"/>
            <color indexed="8"/>
            <rFont val="Tahoma"/>
            <family val="2"/>
            <charset val="1"/>
          </rPr>
          <t xml:space="preserve">Autor:
</t>
        </r>
        <r>
          <rPr>
            <sz val="8"/>
            <color indexed="8"/>
            <rFont val="Tahoma"/>
            <family val="2"/>
            <charset val="1"/>
          </rPr>
          <t xml:space="preserve">viazané na výdavky na digitalizáciu kina 
</t>
        </r>
      </text>
    </comment>
    <comment ref="F27" authorId="0" shapeId="0" xr:uid="{00000000-0006-0000-0300-000010000000}">
      <text>
        <r>
          <rPr>
            <b/>
            <sz val="8"/>
            <color indexed="8"/>
            <rFont val="Tahoma"/>
            <family val="2"/>
            <charset val="238"/>
          </rPr>
          <t xml:space="preserve">Autor:
</t>
        </r>
        <r>
          <rPr>
            <sz val="8"/>
            <color indexed="8"/>
            <rFont val="Tahoma"/>
            <family val="2"/>
            <charset val="238"/>
          </rPr>
          <t>150 eur Fabikova</t>
        </r>
      </text>
    </comment>
    <comment ref="F30" authorId="0" shapeId="0" xr:uid="{00000000-0006-0000-0300-000011000000}">
      <text>
        <r>
          <rPr>
            <b/>
            <sz val="8"/>
            <color indexed="8"/>
            <rFont val="Tahoma"/>
            <family val="2"/>
            <charset val="238"/>
          </rPr>
          <t xml:space="preserve">Autor:
</t>
        </r>
        <r>
          <rPr>
            <sz val="8"/>
            <color indexed="8"/>
            <rFont val="Tahoma"/>
            <family val="2"/>
            <charset val="238"/>
          </rPr>
          <t>vjazdy z MK = 200 eur
parkoviská = 400 eur
rozkopávky = 3000
ponikat. = 1 000 eur</t>
        </r>
      </text>
    </comment>
    <comment ref="F35" authorId="0" shapeId="0" xr:uid="{00000000-0006-0000-0300-000012000000}">
      <text>
        <r>
          <rPr>
            <b/>
            <sz val="8"/>
            <color indexed="8"/>
            <rFont val="Tahoma"/>
            <family val="2"/>
            <charset val="238"/>
          </rPr>
          <t xml:space="preserve">Autor:
</t>
        </r>
        <r>
          <rPr>
            <sz val="8"/>
            <color indexed="8"/>
            <rFont val="Tahoma"/>
            <family val="2"/>
            <charset val="238"/>
          </rPr>
          <t>14.000 pokuty MsP
+ 40 000 SU</t>
        </r>
      </text>
    </comment>
    <comment ref="F38" authorId="0" shapeId="0" xr:uid="{00000000-0006-0000-0300-000013000000}">
      <text>
        <r>
          <rPr>
            <b/>
            <sz val="8"/>
            <color indexed="8"/>
            <rFont val="Tahoma"/>
            <family val="2"/>
            <charset val="238"/>
          </rPr>
          <t xml:space="preserve">Autor:
</t>
        </r>
        <r>
          <rPr>
            <sz val="8"/>
            <color indexed="8"/>
            <rFont val="Tahoma"/>
            <family val="2"/>
            <charset val="238"/>
          </rPr>
          <t xml:space="preserve">100 eur poplatok známka za psa
500 eur prop. materialy
</t>
        </r>
      </text>
    </comment>
    <comment ref="F45" authorId="0" shapeId="0" xr:uid="{00000000-0006-0000-0300-000014000000}">
      <text>
        <r>
          <rPr>
            <b/>
            <sz val="8"/>
            <color indexed="8"/>
            <rFont val="Tahoma"/>
            <family val="2"/>
            <charset val="1"/>
          </rPr>
          <t xml:space="preserve">Autor:
</t>
        </r>
        <r>
          <rPr>
            <sz val="8"/>
            <color indexed="8"/>
            <rFont val="Tahoma"/>
            <family val="2"/>
            <charset val="1"/>
          </rPr>
          <t>+ 4 500 príjem ples</t>
        </r>
      </text>
    </comment>
    <comment ref="F56" authorId="0" shapeId="0" xr:uid="{00000000-0006-0000-0300-000015000000}">
      <text>
        <r>
          <rPr>
            <b/>
            <sz val="8"/>
            <color indexed="8"/>
            <rFont val="Tahoma"/>
            <family val="2"/>
            <charset val="238"/>
          </rPr>
          <t xml:space="preserve">Autor:
</t>
        </r>
        <r>
          <rPr>
            <sz val="8"/>
            <color indexed="8"/>
            <rFont val="Tahoma"/>
            <family val="2"/>
            <charset val="238"/>
          </rPr>
          <t>49 000 eur výťažky</t>
        </r>
      </text>
    </comment>
    <comment ref="F75" authorId="0" shapeId="0" xr:uid="{00000000-0006-0000-0300-000016000000}">
      <text>
        <r>
          <rPr>
            <b/>
            <sz val="8"/>
            <color indexed="8"/>
            <rFont val="Tahoma"/>
            <family val="2"/>
            <charset val="1"/>
          </rPr>
          <t xml:space="preserve">Autor:
</t>
        </r>
        <r>
          <rPr>
            <sz val="8"/>
            <color indexed="8"/>
            <rFont val="Tahoma"/>
            <family val="2"/>
            <charset val="1"/>
          </rPr>
          <t>1 220 eur publicita
134 900 eur zeleň</t>
        </r>
      </text>
    </comment>
    <comment ref="F81" authorId="0" shapeId="0" xr:uid="{00000000-0006-0000-0300-000017000000}">
      <text>
        <r>
          <rPr>
            <b/>
            <sz val="8"/>
            <color indexed="8"/>
            <rFont val="Tahoma"/>
            <family val="2"/>
            <charset val="1"/>
          </rPr>
          <t xml:space="preserve">Autor:
</t>
        </r>
        <r>
          <rPr>
            <sz val="8"/>
            <color indexed="8"/>
            <rFont val="Tahoma"/>
            <family val="2"/>
            <charset val="1"/>
          </rPr>
          <t xml:space="preserve">20 tis. Eur vrátiť z 2012
skut. Príjem v 2013 má byť 175 440 eur
</t>
        </r>
      </text>
    </comment>
    <comment ref="C114" authorId="0" shapeId="0" xr:uid="{00000000-0006-0000-0300-000018000000}">
      <text>
        <r>
          <rPr>
            <b/>
            <sz val="8"/>
            <color indexed="8"/>
            <rFont val="Tahoma"/>
            <family val="2"/>
            <charset val="1"/>
          </rPr>
          <t xml:space="preserve">Autor:
</t>
        </r>
        <r>
          <rPr>
            <sz val="8"/>
            <color indexed="8"/>
            <rFont val="Tahoma"/>
            <family val="2"/>
            <charset val="1"/>
          </rPr>
          <t>COV 259 659,14
Bako, Dora 8 613,91</t>
        </r>
      </text>
    </comment>
    <comment ref="D114" authorId="0" shapeId="0" xr:uid="{00000000-0006-0000-0300-000019000000}">
      <text>
        <r>
          <rPr>
            <b/>
            <sz val="8"/>
            <color indexed="8"/>
            <rFont val="Tahoma"/>
            <family val="2"/>
            <charset val="238"/>
          </rPr>
          <t xml:space="preserve">Autor:
COV 113 438,-
</t>
        </r>
        <r>
          <rPr>
            <sz val="8"/>
            <color indexed="8"/>
            <rFont val="Tahoma"/>
            <family val="2"/>
            <charset val="238"/>
          </rPr>
          <t xml:space="preserve">(Hadnaďová - 25 644,-
Hadnaďová - 11 376,-
Kišš - 9 104,-
Kišš - 22 014,-
Gyori - 6 638,-
Ružiak - 14 310,-
pošta  - 24 352,-)
</t>
        </r>
        <r>
          <rPr>
            <b/>
            <sz val="8"/>
            <color indexed="8"/>
            <rFont val="Tahoma"/>
            <family val="2"/>
            <charset val="238"/>
          </rPr>
          <t>Komenského 74 600,- 
garáž 10 000,-</t>
        </r>
      </text>
    </comment>
    <comment ref="F114" authorId="0" shapeId="0" xr:uid="{00000000-0006-0000-0300-00001A000000}">
      <text>
        <r>
          <rPr>
            <b/>
            <sz val="8"/>
            <color indexed="8"/>
            <rFont val="Tahoma"/>
            <family val="2"/>
            <charset val="1"/>
          </rPr>
          <t xml:space="preserve">Autor:
</t>
        </r>
        <r>
          <rPr>
            <sz val="8"/>
            <color indexed="8"/>
            <rFont val="Tahoma"/>
            <family val="2"/>
            <charset val="1"/>
          </rPr>
          <t>NP po Gelnickej - OVS
NP nájomca Kišš
COV - priestory po MsP = 100 tis. EUR</t>
        </r>
      </text>
    </comment>
    <comment ref="D117" authorId="0" shapeId="0" xr:uid="{00000000-0006-0000-0300-00001B000000}">
      <text>
        <r>
          <rPr>
            <b/>
            <sz val="8"/>
            <color indexed="8"/>
            <rFont val="Tahoma"/>
            <family val="2"/>
            <charset val="238"/>
          </rPr>
          <t xml:space="preserve">Autor:
Kráľovská 400 000,-
Feketeházy 46 843,- (52 047-5 204 zábezpeka v roku 2011)
Komenského 90 400,- 
COV 21 609,-
</t>
        </r>
        <r>
          <rPr>
            <sz val="8"/>
            <color indexed="8"/>
            <rFont val="Tahoma"/>
            <family val="2"/>
            <charset val="238"/>
          </rPr>
          <t xml:space="preserve">(Hadnaďová  - 4 885,-
Hadnaďová - 2 166,-
Kišš -  1 735,-
Kišš - 4 193,-
Gyori - 1 265,-
Ružiak - 2 726,-
pošta - 4 639,-  )
</t>
        </r>
        <r>
          <rPr>
            <b/>
            <sz val="8"/>
            <color indexed="8"/>
            <rFont val="Tahoma"/>
            <family val="2"/>
            <charset val="238"/>
          </rPr>
          <t>drobné odpredaje 4 640,- EUR</t>
        </r>
      </text>
    </comment>
    <comment ref="F117" authorId="0" shapeId="0" xr:uid="{00000000-0006-0000-0300-00001C000000}">
      <text>
        <r>
          <rPr>
            <b/>
            <sz val="8"/>
            <color indexed="8"/>
            <rFont val="Tahoma"/>
            <family val="2"/>
            <charset val="1"/>
          </rPr>
          <t xml:space="preserve">Autor:
</t>
        </r>
        <r>
          <rPr>
            <sz val="8"/>
            <color indexed="8"/>
            <rFont val="Tahoma"/>
            <family val="2"/>
            <charset val="1"/>
          </rPr>
          <t xml:space="preserve">CK32  - 200 tis., náhodilé príjmy za odpredaj pozemkov 80 tis. 
53 900 EUR - predaj pozemku pri Tescu (Big Barell)
145 000 ostatné pozemky
</t>
        </r>
      </text>
    </comment>
    <comment ref="D122" authorId="0" shapeId="0" xr:uid="{00000000-0006-0000-0300-00001D000000}">
      <text>
        <r>
          <rPr>
            <b/>
            <sz val="8"/>
            <color indexed="8"/>
            <rFont val="Tahoma"/>
            <family val="2"/>
            <charset val="1"/>
          </rPr>
          <t xml:space="preserve">Autor:
</t>
        </r>
        <r>
          <rPr>
            <sz val="8"/>
            <color indexed="8"/>
            <rFont val="Tahoma"/>
            <family val="2"/>
            <charset val="1"/>
          </rPr>
          <t>povodne 46 686,- EUR
potom 30 000,- EUR
zrušené uznesením MsZ</t>
        </r>
      </text>
    </comment>
    <comment ref="D125" authorId="0" shapeId="0" xr:uid="{00000000-0006-0000-0300-00001E000000}">
      <text>
        <r>
          <rPr>
            <b/>
            <sz val="8"/>
            <color indexed="8"/>
            <rFont val="Tahoma"/>
            <family val="2"/>
            <charset val="238"/>
          </rPr>
          <t xml:space="preserve">Autor:
</t>
        </r>
        <r>
          <rPr>
            <sz val="8"/>
            <color indexed="8"/>
            <rFont val="Tahoma"/>
            <family val="2"/>
            <charset val="238"/>
          </rPr>
          <t>predpokladaná skutočnosť je 308 750 EUR</t>
        </r>
      </text>
    </comment>
    <comment ref="D126" authorId="0" shapeId="0" xr:uid="{00000000-0006-0000-0300-00001F000000}">
      <text>
        <r>
          <rPr>
            <b/>
            <sz val="8"/>
            <color indexed="8"/>
            <rFont val="Tahoma"/>
            <family val="2"/>
            <charset val="1"/>
          </rPr>
          <t xml:space="preserve">Autor:
</t>
        </r>
        <r>
          <rPr>
            <sz val="8"/>
            <color indexed="8"/>
            <rFont val="Tahoma"/>
            <family val="2"/>
            <charset val="1"/>
          </rPr>
          <t>pôvodne 1 239 005,- EUR znížené o 190.294,24 EUR, ktoré boli príjmom roku 2011 (december 2011)</t>
        </r>
      </text>
    </comment>
    <comment ref="F126" authorId="0" shapeId="0" xr:uid="{00000000-0006-0000-0300-000020000000}">
      <text>
        <r>
          <rPr>
            <b/>
            <sz val="8"/>
            <color indexed="8"/>
            <rFont val="Tahoma"/>
            <family val="2"/>
            <charset val="1"/>
          </rPr>
          <t xml:space="preserve">Autor:
</t>
        </r>
        <r>
          <rPr>
            <sz val="8"/>
            <color indexed="8"/>
            <rFont val="Tahoma"/>
            <family val="2"/>
            <charset val="1"/>
          </rPr>
          <t xml:space="preserve">547 342 eur stavba
379 791 eur čistiaca technika
8 645 eur stavebný dozor
</t>
        </r>
      </text>
    </comment>
    <comment ref="D128" authorId="0" shapeId="0" xr:uid="{00000000-0006-0000-0300-000021000000}">
      <text>
        <r>
          <rPr>
            <b/>
            <sz val="8"/>
            <color indexed="8"/>
            <rFont val="Tahoma"/>
            <family val="2"/>
            <charset val="238"/>
          </rPr>
          <t xml:space="preserve">Autor:
</t>
        </r>
        <r>
          <rPr>
            <sz val="8"/>
            <color indexed="8"/>
            <rFont val="Tahoma"/>
            <family val="2"/>
            <charset val="238"/>
          </rPr>
          <t xml:space="preserve">predpokladaná skutočnosť je 512 832 EUR
</t>
        </r>
      </text>
    </comment>
    <comment ref="F128" authorId="0" shapeId="0" xr:uid="{00000000-0006-0000-0300-000022000000}">
      <text>
        <r>
          <rPr>
            <b/>
            <sz val="8"/>
            <color indexed="8"/>
            <rFont val="Tahoma"/>
            <family val="2"/>
            <charset val="238"/>
          </rPr>
          <t xml:space="preserve">Autor:
</t>
        </r>
        <r>
          <rPr>
            <sz val="8"/>
            <color indexed="8"/>
            <rFont val="Tahoma"/>
            <family val="2"/>
            <charset val="238"/>
          </rPr>
          <t xml:space="preserve">67 021 EUR - inventár,stroje, vybavenie
1 333 365 EUR - stavba
1 400386 EUR
</t>
        </r>
      </text>
    </comment>
    <comment ref="D131" authorId="0" shapeId="0" xr:uid="{00000000-0006-0000-0300-000023000000}">
      <text>
        <r>
          <rPr>
            <b/>
            <sz val="8"/>
            <color indexed="8"/>
            <rFont val="Tahoma"/>
            <family val="2"/>
            <charset val="238"/>
          </rPr>
          <t xml:space="preserve">Autor:
</t>
        </r>
        <r>
          <rPr>
            <sz val="8"/>
            <color indexed="8"/>
            <rFont val="Tahoma"/>
            <family val="2"/>
            <charset val="238"/>
          </rPr>
          <t xml:space="preserve">893 590 povodne </t>
        </r>
      </text>
    </comment>
  </commentList>
</comments>
</file>

<file path=xl/sharedStrings.xml><?xml version="1.0" encoding="utf-8"?>
<sst xmlns="http://schemas.openxmlformats.org/spreadsheetml/2006/main" count="1095" uniqueCount="759">
  <si>
    <t>plnenie 2010</t>
  </si>
  <si>
    <t>plnenie 2011</t>
  </si>
  <si>
    <t>rozpočet 2012</t>
  </si>
  <si>
    <t>rozpočet 2013 predložený</t>
  </si>
  <si>
    <t>Bežný rozpočet</t>
  </si>
  <si>
    <t>100 Daňové príjmy</t>
  </si>
  <si>
    <t>110 dane z príjmov</t>
  </si>
  <si>
    <t xml:space="preserve">111 daň z príjmov </t>
  </si>
  <si>
    <t>120 daň z majetku</t>
  </si>
  <si>
    <t>121 daň z nehnuteľnosti</t>
  </si>
  <si>
    <t>130 domáce dane na tovary a služby</t>
  </si>
  <si>
    <t>133001 daň za psa</t>
  </si>
  <si>
    <t>133012 daň za VP parkovisko</t>
  </si>
  <si>
    <t xml:space="preserve">133012 daň za VP  </t>
  </si>
  <si>
    <t>133013 poplatok za KO FO</t>
  </si>
  <si>
    <t>133013 poplatok za KO PO</t>
  </si>
  <si>
    <t>200 - 300 Nedaňové príjmy</t>
  </si>
  <si>
    <t>212 príjmy z vlastníctva</t>
  </si>
  <si>
    <t>212002 nájomné z pozemkov</t>
  </si>
  <si>
    <t>212003 nájomné COV</t>
  </si>
  <si>
    <t>212003 nájomné MsÚ</t>
  </si>
  <si>
    <t>212003 nájomné Bytkomfort</t>
  </si>
  <si>
    <t>212003 nájomné DK</t>
  </si>
  <si>
    <t>212003 nájomné Dolná</t>
  </si>
  <si>
    <t>212003 nájomné športoviská</t>
  </si>
  <si>
    <t>212003 nájomné Dom smútku</t>
  </si>
  <si>
    <t>212003 nájomné z majetku mesta</t>
  </si>
  <si>
    <t>212003 nájomné za plochy DK</t>
  </si>
  <si>
    <t>212003 príležitostný prenájom</t>
  </si>
  <si>
    <t>220 administratívne a iné poplatky</t>
  </si>
  <si>
    <t>221 správne poplatky automaty</t>
  </si>
  <si>
    <t>221 správne poplatky ŽP, SÚ, ostatné</t>
  </si>
  <si>
    <t>221 správne poplatky matrika</t>
  </si>
  <si>
    <t>221 správne poplatky REGOB</t>
  </si>
  <si>
    <t>221 správne poplatky rybárske lístky</t>
  </si>
  <si>
    <t>221 správne poplatky osvedčovanie listín a podpisov</t>
  </si>
  <si>
    <t>222 pokuty MsP, COV, SÚ, ostatné</t>
  </si>
  <si>
    <t>222 MsKJJ za porušenie finančnej disciplíny</t>
  </si>
  <si>
    <t>223 cintorínske poplatky - hrobové miesta</t>
  </si>
  <si>
    <t>223 tábor, prop. materiál, rozhl., knihy, WC,súť. podklady</t>
  </si>
  <si>
    <t>223 príjem z inzercie</t>
  </si>
  <si>
    <t>223 PCO</t>
  </si>
  <si>
    <t>223 príjem z recyklačného fondu, ENVI PAK</t>
  </si>
  <si>
    <t>223 poplatok za uloženie odpadu</t>
  </si>
  <si>
    <t>223 príjmy MsKS -  vstupné kultúrne podujatia</t>
  </si>
  <si>
    <t>223 vstupné kino</t>
  </si>
  <si>
    <t>223 iné príjmy kino + príjem mestský ples</t>
  </si>
  <si>
    <t>223 výlep plagátov</t>
  </si>
  <si>
    <t>223 vstupné SD Veča</t>
  </si>
  <si>
    <t>223 vstupné KS Večierka</t>
  </si>
  <si>
    <t>223 príjmy MsKS - kurzy</t>
  </si>
  <si>
    <t>223 vstupné športoviská</t>
  </si>
  <si>
    <t>223 COV refundácia služieb</t>
  </si>
  <si>
    <t>223 spracovanie ÚPN</t>
  </si>
  <si>
    <t>223004 COV -príjem z prebyt. majetku</t>
  </si>
  <si>
    <t>229 poplatky za znečisťovanie ovzdušia</t>
  </si>
  <si>
    <t>292 ostatné príjmy</t>
  </si>
  <si>
    <t>290 komunitná nadácia</t>
  </si>
  <si>
    <t>242 úroky</t>
  </si>
  <si>
    <t>292 refundácie</t>
  </si>
  <si>
    <t>292 refundácia Bytkomfort</t>
  </si>
  <si>
    <t>292 vlastné príjmy MsKJJ - členské</t>
  </si>
  <si>
    <t>292 príjem za telefón MsKJJ - refundácia</t>
  </si>
  <si>
    <t>292 vlastné príjmy škôl a školských zariadení</t>
  </si>
  <si>
    <t>246 úroky z hypotekárnych záložných listov</t>
  </si>
  <si>
    <t xml:space="preserve"> </t>
  </si>
  <si>
    <t>310 transfery na rôznej úrovni</t>
  </si>
  <si>
    <t>311 sponzorstvo Európsky deň židovskej kultúry</t>
  </si>
  <si>
    <t>311 grant ESF-projekt FSR (terénny soc. pracovník)</t>
  </si>
  <si>
    <t>311 sponzorstvo</t>
  </si>
  <si>
    <t>311 sponzorstvo na Súsošie Sv. Trojice</t>
  </si>
  <si>
    <t>311 sponzorstvo ZsE - rodinný futbal</t>
  </si>
  <si>
    <t>311 sponzorstvo MsP</t>
  </si>
  <si>
    <t>311 sponzorstvo ENVI - PACK</t>
  </si>
  <si>
    <t>311 grant MŠ Hollého</t>
  </si>
  <si>
    <t>311 grant knižnica</t>
  </si>
  <si>
    <t>311 grant opatrenia na zlepšenie ovzdušia v meste</t>
  </si>
  <si>
    <t>311 grant verejné osvetlenie</t>
  </si>
  <si>
    <t>311 grant stromy</t>
  </si>
  <si>
    <t>311 grant na ŠH</t>
  </si>
  <si>
    <t>311 grant - dotácia na digitalizáciu kina</t>
  </si>
  <si>
    <t>312001 dotácia MF na poskytovanie soc. služieb</t>
  </si>
  <si>
    <t>312001 dotácia MF na dofinancovanie</t>
  </si>
  <si>
    <t>312001 decentralizačná dotácia - matrika</t>
  </si>
  <si>
    <t>312001 decentralizačná dotácia - školstvo</t>
  </si>
  <si>
    <t>312001 decentralizačná dotácia - SÚ</t>
  </si>
  <si>
    <t>312001 decentralizačná dotácia ŠFRB</t>
  </si>
  <si>
    <t>312001 decentralizačná dot. správa pozem. komunik.</t>
  </si>
  <si>
    <t>312001 decentralizačná dotácia na životné prostredie</t>
  </si>
  <si>
    <t>312001 decentralizačná dotácia - register obyvateľov</t>
  </si>
  <si>
    <t>312001 dotácia na spoloč. školský úrad</t>
  </si>
  <si>
    <t>312001 dotácia cest., stravné, UP, vzd. pouk., štip.</t>
  </si>
  <si>
    <t>312001 aktivačný príspevok</t>
  </si>
  <si>
    <t>312001 kultúrne poukazy</t>
  </si>
  <si>
    <t>312001 kultúrne poukazy kino</t>
  </si>
  <si>
    <t>312001 chránená dielňa</t>
  </si>
  <si>
    <t>312001 projekt Náučný chodník</t>
  </si>
  <si>
    <t>312001 dotácia na sociálnu pomoc</t>
  </si>
  <si>
    <t>312001 dobrovoľnícka služba</t>
  </si>
  <si>
    <t>312001 voľby do parlamentu, samosprávy + referendum</t>
  </si>
  <si>
    <t>312001 príjmy MsKS - Zlatá Priadka</t>
  </si>
  <si>
    <t>312008 NSK  Súsošie Sv. Trojice</t>
  </si>
  <si>
    <t>312008 NSK Šalianske reminiscencie</t>
  </si>
  <si>
    <t>312008 NSK medzinárodný futbalový zápas</t>
  </si>
  <si>
    <t xml:space="preserve">312008 NSK Zlatá Priadka </t>
  </si>
  <si>
    <t xml:space="preserve">312008 NSK Kultúrne leto </t>
  </si>
  <si>
    <t>312008 NSK Tvorivé dielne - hračkovňa</t>
  </si>
  <si>
    <t>312008 NSK - Karneval na ľade</t>
  </si>
  <si>
    <t>312008 NSK - Šalianska veža</t>
  </si>
  <si>
    <t>331002 Visegradský fond</t>
  </si>
  <si>
    <t>Kapitálový rozpočet</t>
  </si>
  <si>
    <t>230 kapitálové príjmy</t>
  </si>
  <si>
    <t>231 príjem z predaja budov</t>
  </si>
  <si>
    <t>231 príjem z predaja bytov</t>
  </si>
  <si>
    <t>231 príjem z predaja prebytočného majetku</t>
  </si>
  <si>
    <t>233 príjem z predaja pozemkov</t>
  </si>
  <si>
    <t>300 granty a transfery</t>
  </si>
  <si>
    <t>321 kamerový systém</t>
  </si>
  <si>
    <t>321,341 grant na knižnicu</t>
  </si>
  <si>
    <t>321 grant na nákup osobného automobilu - OSS</t>
  </si>
  <si>
    <t>321 grant digitalizácia kina</t>
  </si>
  <si>
    <t>321 kapitálový transfer ZŠ Pázmáňa</t>
  </si>
  <si>
    <t>321,341 grant - znížnie energet. náročnosti MŠ Hollého</t>
  </si>
  <si>
    <t>321,341 grant revitalizácia verejných priestranstiev CMZ Šaľa</t>
  </si>
  <si>
    <t>321,341 grant - opatrenia na zlepšenie ovzdušia v meste</t>
  </si>
  <si>
    <t>321, 341 grant - Verejné osvetlenie</t>
  </si>
  <si>
    <t>321,341 grant Domov dôchodcov</t>
  </si>
  <si>
    <t>Príjmové finančné operácie</t>
  </si>
  <si>
    <t>453 zostatok prostr. z min. roku</t>
  </si>
  <si>
    <t>513 komerčné úvery</t>
  </si>
  <si>
    <t>PRÍJMY SPOLU</t>
  </si>
  <si>
    <t xml:space="preserve">  Návrh programovo rozpočtovaných výdavkov  na rok 2013</t>
  </si>
  <si>
    <t>čerpanie 2010</t>
  </si>
  <si>
    <t>čerpanie 2011</t>
  </si>
  <si>
    <t>REKAPITULÁCIA ROZPOČTU v EUR</t>
  </si>
  <si>
    <t xml:space="preserve">SPOLU </t>
  </si>
  <si>
    <t>Rok 2010</t>
  </si>
  <si>
    <t>Rok 2011</t>
  </si>
  <si>
    <t>Rok 2012</t>
  </si>
  <si>
    <t>Rok 2013</t>
  </si>
  <si>
    <t>2010             v tom:</t>
  </si>
  <si>
    <t>Bežné</t>
  </si>
  <si>
    <t>Kapitál.</t>
  </si>
  <si>
    <t>Fin.oper.</t>
  </si>
  <si>
    <t>2011             v tom:</t>
  </si>
  <si>
    <t>2012             v tom:</t>
  </si>
  <si>
    <t>2013             v tom:</t>
  </si>
  <si>
    <t>VÝDAVKY CELKOM:</t>
  </si>
  <si>
    <t>v tom:</t>
  </si>
  <si>
    <t>Program 1:   Plánovanie, manažment a kontrola</t>
  </si>
  <si>
    <t>Podprog 1.1</t>
  </si>
  <si>
    <t xml:space="preserve">Manažment mesta </t>
  </si>
  <si>
    <t>Výkon funkcie primátora mesta</t>
  </si>
  <si>
    <t>Výkon funkcie prednostu</t>
  </si>
  <si>
    <t>Výkon funkcie poslancov mesta a členov komisií zriadených pri MsZ</t>
  </si>
  <si>
    <t>Participácia obyvateľov na riadení samosprávy</t>
  </si>
  <si>
    <t>Podprog 1.2</t>
  </si>
  <si>
    <t>Plánovanie</t>
  </si>
  <si>
    <t xml:space="preserve">Strategické plánovanie </t>
  </si>
  <si>
    <t xml:space="preserve">Územné plánovanie  </t>
  </si>
  <si>
    <t>Investičné plánovanie</t>
  </si>
  <si>
    <t>Podprog 1.3</t>
  </si>
  <si>
    <t>Kontrolná činnosť</t>
  </si>
  <si>
    <t>Podprog 1.4</t>
  </si>
  <si>
    <t>Daňová,rozpočtová politika a audit</t>
  </si>
  <si>
    <t>Podprog 1.5</t>
  </si>
  <si>
    <t>Členstvo v samosprávnych organizáciách a združeniach</t>
  </si>
  <si>
    <t>Podprog 1.6</t>
  </si>
  <si>
    <t>Elektronická samospráva (ESAM)</t>
  </si>
  <si>
    <t>Program 2:   Propagácia a marketing</t>
  </si>
  <si>
    <t>Podprog 2.1</t>
  </si>
  <si>
    <t xml:space="preserve">Informovanosť o meste </t>
  </si>
  <si>
    <t>Internetový portál mesta Šaľa</t>
  </si>
  <si>
    <t>Medializácia mesta a prezentácie na výstavách</t>
  </si>
  <si>
    <t>Propagačné materiály a predmety</t>
  </si>
  <si>
    <t>Mesačník Šaľa</t>
  </si>
  <si>
    <t>Info-kiosky</t>
  </si>
  <si>
    <t>SMS Centrum</t>
  </si>
  <si>
    <t>Kronika mesta</t>
  </si>
  <si>
    <t>TV Zobor</t>
  </si>
  <si>
    <t>Podprog 2.2</t>
  </si>
  <si>
    <t>PR Podujatia</t>
  </si>
  <si>
    <t>Jarmok tradičných remesiel</t>
  </si>
  <si>
    <t>Vianočné trhy a Silvester</t>
  </si>
  <si>
    <t>Podprog 2.3</t>
  </si>
  <si>
    <t>Vzťahy s partnerskými mestami v zahraničí</t>
  </si>
  <si>
    <t>Program 3:   Interné služby</t>
  </si>
  <si>
    <t>Podprog 3.1</t>
  </si>
  <si>
    <t xml:space="preserve">Interný informačný systém </t>
  </si>
  <si>
    <t>Podprog 3.2</t>
  </si>
  <si>
    <t>Právne služby</t>
  </si>
  <si>
    <t>Podprog 3.3</t>
  </si>
  <si>
    <t>Správa a údržba majetku mesta</t>
  </si>
  <si>
    <t>Údržba hnuteľného majetku města</t>
  </si>
  <si>
    <t>Evidencia a správa pozemkov mesta</t>
  </si>
  <si>
    <t>Správa a údržba budov</t>
  </si>
  <si>
    <t>Vysporiadavanie pozemkov na území mesta</t>
  </si>
  <si>
    <t>Podprog 3.4</t>
  </si>
  <si>
    <t>Vzdelávanie zamestnancov mesta</t>
  </si>
  <si>
    <t>Podprog 3.5</t>
  </si>
  <si>
    <t>Pracovná zdravotná služba</t>
  </si>
  <si>
    <t>Program 4: Služby občanom</t>
  </si>
  <si>
    <t xml:space="preserve">Podprog 4.1 </t>
  </si>
  <si>
    <t>Občianske obrady a slávnosti</t>
  </si>
  <si>
    <t>Podprog 4.2</t>
  </si>
  <si>
    <t>Kancelária prvého kontaktu</t>
  </si>
  <si>
    <t>Osvedčovanie listín a podpisov,matrika, evidencia obyv.</t>
  </si>
  <si>
    <t>Súpisné čísla a označovanie ulíc a iných verejných priestranstiev</t>
  </si>
  <si>
    <t>Podprog 4.3.</t>
  </si>
  <si>
    <t>Stavebný úrad</t>
  </si>
  <si>
    <t>Program 5:   Bezpečnosť, právo a poriadok</t>
  </si>
  <si>
    <t>Podprog 5.1</t>
  </si>
  <si>
    <t>Verejný poriadok a bezpečnosť</t>
  </si>
  <si>
    <t>Hliadkovanie</t>
  </si>
  <si>
    <t>Kamerový systém</t>
  </si>
  <si>
    <t>Pult centralizovanej ochrany</t>
  </si>
  <si>
    <t>Prevencia kriminality</t>
  </si>
  <si>
    <t>Podprog 5.2</t>
  </si>
  <si>
    <t>Civilná ochrana</t>
  </si>
  <si>
    <t>Podprog 5.3</t>
  </si>
  <si>
    <t>Protipožiarna ochrana</t>
  </si>
  <si>
    <t>Podprog 5.4</t>
  </si>
  <si>
    <t>Verejné osvetlenie</t>
  </si>
  <si>
    <t>Rekonštrukcia VO</t>
  </si>
  <si>
    <t>Údržba VO</t>
  </si>
  <si>
    <t>Prevádzka VO</t>
  </si>
  <si>
    <t>Oprava VO</t>
  </si>
  <si>
    <t>Podprog 5.5</t>
  </si>
  <si>
    <t>Bezpečnosť obyvateľov vo vzťahu k zvieratám na verejných plochách</t>
  </si>
  <si>
    <t>Ošetrovanie a karantenizácia zvierat</t>
  </si>
  <si>
    <t xml:space="preserve">Zabezpečenie zberu exkrementov z verejných priestranstiev </t>
  </si>
  <si>
    <t>Program 6:   Odpadové hospodárstvo</t>
  </si>
  <si>
    <t>Podprog 6.1</t>
  </si>
  <si>
    <t>Zber, vývoz a zneškodňovanie odpadu</t>
  </si>
  <si>
    <t>Zber a vývoz odpadu</t>
  </si>
  <si>
    <t>Zneškodňovanie odpadu</t>
  </si>
  <si>
    <t>Podprog 6.2</t>
  </si>
  <si>
    <t>Separácia odpadu</t>
  </si>
  <si>
    <t>Separácia biologicky rozložiteľného odpadu</t>
  </si>
  <si>
    <t>Separácia ostatného odpadu a nebezpečného odpadu</t>
  </si>
  <si>
    <t>Podprog 6.3</t>
  </si>
  <si>
    <t>Nakladanie s odpadovými vodami</t>
  </si>
  <si>
    <t>Program 7:   Komunikácie</t>
  </si>
  <si>
    <t>Podprog 7.1</t>
  </si>
  <si>
    <t>Cesty</t>
  </si>
  <si>
    <t>Výstavba ciest</t>
  </si>
  <si>
    <t>Rekonštrukcia ciest</t>
  </si>
  <si>
    <t>Zimná údržba</t>
  </si>
  <si>
    <t>Oprava a údržba ciest</t>
  </si>
  <si>
    <t>Čistenie mesta</t>
  </si>
  <si>
    <t>Dopravné značenie</t>
  </si>
  <si>
    <t>Dopravné zariadenia</t>
  </si>
  <si>
    <t>Podprog 7.2</t>
  </si>
  <si>
    <t>Chodníky</t>
  </si>
  <si>
    <t>Výstavba chodníkov</t>
  </si>
  <si>
    <t>Údžba a oprava chodníkov</t>
  </si>
  <si>
    <t>Podprog 7.3</t>
  </si>
  <si>
    <t>Parkoviská</t>
  </si>
  <si>
    <t>Výstavba parkovísk</t>
  </si>
  <si>
    <t>Údržba a oprava parkovísk</t>
  </si>
  <si>
    <t>Program 8:   Doprava</t>
  </si>
  <si>
    <t>Podprog 8.1</t>
  </si>
  <si>
    <t>Zabezpečenie mestskej autobusovej dopravy</t>
  </si>
  <si>
    <t>Podprog 8.2</t>
  </si>
  <si>
    <t xml:space="preserve">Zástavky MHD </t>
  </si>
  <si>
    <t>Údržba zastávok MHD</t>
  </si>
  <si>
    <t>Program 9:   Vzdelávanie</t>
  </si>
  <si>
    <t>Podprog 9.1</t>
  </si>
  <si>
    <t>Spoločný školský úrad</t>
  </si>
  <si>
    <t>Podprog 9.2</t>
  </si>
  <si>
    <t>Materské školy</t>
  </si>
  <si>
    <t>MŠ Budovateľská ul. so ŠJ</t>
  </si>
  <si>
    <t>MŠ Družstená ul. so ŠJ</t>
  </si>
  <si>
    <t>MŠ Hollého ul. so ŠJ</t>
  </si>
  <si>
    <t>MŠ Horná ul. so ŠJ</t>
  </si>
  <si>
    <t>MŠ Okružná  ul. so ŠJ</t>
  </si>
  <si>
    <t>MŠ Ul. 8. Mája  so ŠJ</t>
  </si>
  <si>
    <t>MŠ Ul. P.J. Šafárika</t>
  </si>
  <si>
    <t>Podprog 9.3</t>
  </si>
  <si>
    <t>Základné školy</t>
  </si>
  <si>
    <t>ZŠ Bernolákova ul.. so ŠJ a ŠKD</t>
  </si>
  <si>
    <t>ZŠ Hollého ul.  so ŠJ a ŠKD</t>
  </si>
  <si>
    <t>ZŠ Horná ul. so ŠJ a ŠKD</t>
  </si>
  <si>
    <t>ZŠ Krátka ul. so ŠJ a ŠKD</t>
  </si>
  <si>
    <t>ZŠ Pionierska ul.so ŠJ a ŠKD</t>
  </si>
  <si>
    <t>ZŠ s MŠ Ul.P. Pázmaňa s VŠJ a ŠKD</t>
  </si>
  <si>
    <t>Podprog 9.4</t>
  </si>
  <si>
    <t>Záujmové vzdelávanie a voľno-časové aktivity</t>
  </si>
  <si>
    <t>Základná umelecká škola</t>
  </si>
  <si>
    <t>Centrum voľného času</t>
  </si>
  <si>
    <t>Podprog 9.5</t>
  </si>
  <si>
    <t>Účelovo viazané prostriedky...</t>
  </si>
  <si>
    <t>Podprog 9.6</t>
  </si>
  <si>
    <t>Výdavky z vlast.príjmov škôl a šk.zariad.</t>
  </si>
  <si>
    <t>Podprog. 9.7</t>
  </si>
  <si>
    <t>Rezerva</t>
  </si>
  <si>
    <t>Program 10: Šport</t>
  </si>
  <si>
    <t>Podprog 10.1</t>
  </si>
  <si>
    <t>Športové a telovýchovné akcie</t>
  </si>
  <si>
    <t>Podprog 10.2</t>
  </si>
  <si>
    <t>Športová infraštruktúra</t>
  </si>
  <si>
    <t>Mestský zimný štadión</t>
  </si>
  <si>
    <t>Futbalový štadión Šaľa</t>
  </si>
  <si>
    <t>Kolkáreň</t>
  </si>
  <si>
    <t>Mestská športová hala</t>
  </si>
  <si>
    <t>Futbalový štadión Veča</t>
  </si>
  <si>
    <t>Podprog 10.3</t>
  </si>
  <si>
    <t>Grantový systém na podporu športu</t>
  </si>
  <si>
    <t>Program 11: Kultúra</t>
  </si>
  <si>
    <t>Podprog 11.1</t>
  </si>
  <si>
    <t>Kultúrne podujatia</t>
  </si>
  <si>
    <t>Podprog 11.2</t>
  </si>
  <si>
    <t>Kultúrna infraštruktúra</t>
  </si>
  <si>
    <t>Mestská knižnica</t>
  </si>
  <si>
    <t>Amfiteáter</t>
  </si>
  <si>
    <t>Dom kultúry Šaľa</t>
  </si>
  <si>
    <t>Spoločenský dom Veča</t>
  </si>
  <si>
    <t>Podprog 11.3</t>
  </si>
  <si>
    <t>Starostlivosť o kultúrne pamiatky</t>
  </si>
  <si>
    <t>Podprog 11.4</t>
  </si>
  <si>
    <t>Grantový systém na podporu kultúry v meste</t>
  </si>
  <si>
    <t>Program 12: Prostredie pre život</t>
  </si>
  <si>
    <t>Podprog 12.1</t>
  </si>
  <si>
    <t>Verejné priestranstvá</t>
  </si>
  <si>
    <t>Verejná zeleň</t>
  </si>
  <si>
    <t>Deratizácia verejných priestranstiev</t>
  </si>
  <si>
    <t>Revitalizácia verejných priestranstiev</t>
  </si>
  <si>
    <t>Údržba verejných priestranstiev</t>
  </si>
  <si>
    <t>Podprog 12.2</t>
  </si>
  <si>
    <t>Mestský mobiliár</t>
  </si>
  <si>
    <t>Podprog 12.3</t>
  </si>
  <si>
    <t xml:space="preserve">Detské ihriská </t>
  </si>
  <si>
    <t>Podprog 12.4</t>
  </si>
  <si>
    <t>Verejné WC</t>
  </si>
  <si>
    <t>Podprog 12.5</t>
  </si>
  <si>
    <t>Artézske studne</t>
  </si>
  <si>
    <t>Podprog 12.6</t>
  </si>
  <si>
    <t>Cintorínske služby</t>
  </si>
  <si>
    <t>Podprog 12.7.</t>
  </si>
  <si>
    <t>Grantový systém na podporu rozvoja zelene v meste</t>
  </si>
  <si>
    <t xml:space="preserve">Program 13: </t>
  </si>
  <si>
    <t>Sociálna starostlivosť</t>
  </si>
  <si>
    <t>Podprog 13.1</t>
  </si>
  <si>
    <t>Starostlivosť o rodinu</t>
  </si>
  <si>
    <t>Detské jasle</t>
  </si>
  <si>
    <t>Domov pre osamelých rodičov</t>
  </si>
  <si>
    <t>Sociálno-právna ochrana detí a sociálna kuratela</t>
  </si>
  <si>
    <t>Podprog 13.2</t>
  </si>
  <si>
    <t>Opatrovateľské služby</t>
  </si>
  <si>
    <t>Terénna opatrovateľská služba</t>
  </si>
  <si>
    <t>Centralizovaná opatrovateľská služba</t>
  </si>
  <si>
    <t xml:space="preserve">Terénno-duchovná služba </t>
  </si>
  <si>
    <t>Domov sociálnej starostlivosti pre deti a dospelých</t>
  </si>
  <si>
    <t>Podprog 13.3</t>
  </si>
  <si>
    <t>Služby seniorom</t>
  </si>
  <si>
    <t xml:space="preserve">Kluby dôchodcov </t>
  </si>
  <si>
    <t>Jedálne pre dôchodcov</t>
  </si>
  <si>
    <t>Domov dôchodcov</t>
  </si>
  <si>
    <t>Podprog 13.4</t>
  </si>
  <si>
    <t>Starostlivosť o bezprístrešných obyvateľov</t>
  </si>
  <si>
    <t>Útulok pre bezdomovcov</t>
  </si>
  <si>
    <t>Strava pre bezdomovcov</t>
  </si>
  <si>
    <t>Nocľaháreň</t>
  </si>
  <si>
    <t>Podprog 13.5</t>
  </si>
  <si>
    <t>Klub zdravotne znevýhodnených občanov</t>
  </si>
  <si>
    <t>Podprog 13.6</t>
  </si>
  <si>
    <t>Aktivačné práce</t>
  </si>
  <si>
    <t>Podprog 13.7</t>
  </si>
  <si>
    <t>Dávky sociálnej pomoci</t>
  </si>
  <si>
    <t>Jednorazové dávky v hmotnej núdzi</t>
  </si>
  <si>
    <t>Podprog 13.8</t>
  </si>
  <si>
    <t>Grantový systém pre podporu sociálne a zdravotne znevýhodnených občanom mesta</t>
  </si>
  <si>
    <t>Program 14: Bývanie</t>
  </si>
  <si>
    <t>Program 15: Administratíva</t>
  </si>
  <si>
    <t>záväzky z dodáv. Faktúr</t>
  </si>
  <si>
    <t>vklad do ZI MET</t>
  </si>
  <si>
    <t>mzdy + ostatné</t>
  </si>
  <si>
    <t>Bežné príjmy</t>
  </si>
  <si>
    <t>Bežné výdavky</t>
  </si>
  <si>
    <t>Rozdiel</t>
  </si>
  <si>
    <t xml:space="preserve">Kapitálové príjmy </t>
  </si>
  <si>
    <t>Kapitálové výdavky</t>
  </si>
  <si>
    <t>Výdavkové finančné operácie</t>
  </si>
  <si>
    <t>VÝDAVKY SPOLU</t>
  </si>
  <si>
    <t>ROZDIEL</t>
  </si>
  <si>
    <t>312001 nadačný fond Tesco pre zdravšie mestá</t>
  </si>
  <si>
    <t>Bývalé kúpalisko</t>
  </si>
  <si>
    <t xml:space="preserve">rozpočet 2013 </t>
  </si>
  <si>
    <t>311 grant cena J. Johanidesa</t>
  </si>
  <si>
    <t>331 Brusel - družobné stretnutia - Európa pre občana</t>
  </si>
  <si>
    <t>očakávaná skutočnosť 2012</t>
  </si>
  <si>
    <t>očakávané čerpanie 2012</t>
  </si>
  <si>
    <t xml:space="preserve">SUMÁR PRÍJMOV A VÝDAVKOV   na rok  2013 </t>
  </si>
  <si>
    <t xml:space="preserve">      Návrh príjmov rozpočtu na rok 2013</t>
  </si>
  <si>
    <t>OSS</t>
  </si>
  <si>
    <t>Spolu</t>
  </si>
  <si>
    <t>Kapitálové príjmy- (230)</t>
  </si>
  <si>
    <t>Kapitálové výdavky- (700)</t>
  </si>
  <si>
    <t>Príjmové finančné operácie- (400, 500)</t>
  </si>
  <si>
    <t>Výdavkové finančné operácie- (800)</t>
  </si>
  <si>
    <t>Fin.oper. 800</t>
  </si>
  <si>
    <t>V EUR</t>
  </si>
  <si>
    <t>Bežné príjmy- (100, 200, 300)</t>
  </si>
  <si>
    <t>Bežné výdavky- (600)</t>
  </si>
  <si>
    <t>V EUR za hlavné ekonomické kategórie</t>
  </si>
  <si>
    <t>v EUR za hlavné ekomomicé kategórie</t>
  </si>
  <si>
    <t>Bežný rozpočet- (100, 200, 300)</t>
  </si>
  <si>
    <t>Kapitálový rozpočet- (230, 300)</t>
  </si>
  <si>
    <t>Bežné 
600</t>
  </si>
  <si>
    <t>Kapitál. 
700</t>
  </si>
  <si>
    <t xml:space="preserve">Rozdiel </t>
  </si>
  <si>
    <t>212002 prenájom VP</t>
  </si>
  <si>
    <t>Kapitálové výdavky a rezerva na orig. kompetencie</t>
  </si>
  <si>
    <t>Participatívny rozpočet</t>
  </si>
  <si>
    <t>Podprog 15.1.</t>
  </si>
  <si>
    <t>Podprog 15.2.</t>
  </si>
  <si>
    <t xml:space="preserve">Podprog 15.3. </t>
  </si>
  <si>
    <t>Záväzky z dodávateľských faktúr</t>
  </si>
  <si>
    <t>Dlhová služba</t>
  </si>
  <si>
    <t>Administratíva (mzdy, ostatné výdavky)</t>
  </si>
  <si>
    <t>Názov ekonomickej klasifikácie</t>
  </si>
  <si>
    <t>Dotácia pre zabezpečovanie zdravých životných podmienok a bezpečnosti obyvateľov</t>
  </si>
  <si>
    <t>MŠ Bernolákova ul.</t>
  </si>
  <si>
    <t>Bežné a kapitálové príjmy</t>
  </si>
  <si>
    <t>Bežné a kapitálové výdavky</t>
  </si>
  <si>
    <t>321 multifunkčné ihrisko</t>
  </si>
  <si>
    <t>222 úroky z omeškania</t>
  </si>
  <si>
    <t>292 dobropisy</t>
  </si>
  <si>
    <t>223 Terra Wag</t>
  </si>
  <si>
    <t>133006 daň z ubytovania</t>
  </si>
  <si>
    <t>223 príjem domov dôchodcov</t>
  </si>
  <si>
    <t xml:space="preserve">MŠ Súkromná </t>
  </si>
  <si>
    <t>Elektronická samospráva</t>
  </si>
  <si>
    <t>Televízia</t>
  </si>
  <si>
    <t>292 rulety, videohry, stávkové kancelárie,  poistné, vec. bremeno</t>
  </si>
  <si>
    <t>223 vlastné príjmy MsKJJ - členské</t>
  </si>
  <si>
    <t>311 grant chránená dielňa</t>
  </si>
  <si>
    <t>Príjmy 100-500</t>
  </si>
  <si>
    <t>Výdavky 600-800</t>
  </si>
  <si>
    <t>1.</t>
  </si>
  <si>
    <t>Modernizácia VO</t>
  </si>
  <si>
    <t>7.</t>
  </si>
  <si>
    <t>15.</t>
  </si>
  <si>
    <t>5 % spoluúčasť mesta na projektoch EÚ</t>
  </si>
  <si>
    <t>Kapitálové výdavky spolu</t>
  </si>
  <si>
    <t xml:space="preserve">Projektová dokumentácia </t>
  </si>
  <si>
    <t>10.</t>
  </si>
  <si>
    <t>Domov dôchodcov - rozpočtová org.</t>
  </si>
  <si>
    <t>Zariadenie pre seniorov</t>
  </si>
  <si>
    <t xml:space="preserve">311 Grant pontis </t>
  </si>
  <si>
    <t>311 grant - dobrovol. požiarny zbor</t>
  </si>
  <si>
    <t>6.</t>
  </si>
  <si>
    <t>ZŠ J. Hollého so ŠJ a ŠKD</t>
  </si>
  <si>
    <t>ZŠ s MŠ  J. Murgaša so ŠJ a ŠKD</t>
  </si>
  <si>
    <t>ZŠ J. C. Hronského so ŠJ a ŠKD</t>
  </si>
  <si>
    <t>ZŠ Ľ. Štúra so ŠJ a ŠKD</t>
  </si>
  <si>
    <t>ZŠ s MŠ P. Pázmaňa s VŠJ a ŠKD</t>
  </si>
  <si>
    <t>223 ostatné príjmy MsKS (kurzy, výlep plagátov)</t>
  </si>
  <si>
    <t>292 vratky</t>
  </si>
  <si>
    <t>450 rezervný fond</t>
  </si>
  <si>
    <t>453 účelovo viazané prostriedky z pred. Rokov</t>
  </si>
  <si>
    <t>Tenis</t>
  </si>
  <si>
    <t xml:space="preserve">321 dotácia z Envirofondu </t>
  </si>
  <si>
    <t>223 príjmy školské jedálne - potraviny</t>
  </si>
  <si>
    <t>Podprog. 9.8.</t>
  </si>
  <si>
    <t>Školské jedálne - potraviny</t>
  </si>
  <si>
    <t>Program      Podprogram                              Prvok</t>
  </si>
  <si>
    <t>Škola                Zariadenie</t>
  </si>
  <si>
    <t>Kap.    výd.</t>
  </si>
  <si>
    <t>CELKOM  VÝDAVKY</t>
  </si>
  <si>
    <t>Prenesené kompetencie</t>
  </si>
  <si>
    <t>Originálne kompetencie</t>
  </si>
  <si>
    <t>Celkom</t>
  </si>
  <si>
    <t>z toho</t>
  </si>
  <si>
    <t>Z toho</t>
  </si>
  <si>
    <t>PDFO</t>
  </si>
  <si>
    <t>Vlastné príjmy</t>
  </si>
  <si>
    <t>BV Normatívne     PK+PDFO</t>
  </si>
  <si>
    <t>Normatívne</t>
  </si>
  <si>
    <t>Osobitné     dotácie</t>
  </si>
  <si>
    <t>9</t>
  </si>
  <si>
    <t>9.1.</t>
  </si>
  <si>
    <t>Š k o l s k ý  ú r a d</t>
  </si>
  <si>
    <t>9.2.</t>
  </si>
  <si>
    <t>M a t e r s k é  š k o l y</t>
  </si>
  <si>
    <t>9.2.1.</t>
  </si>
  <si>
    <t xml:space="preserve">MŠ Budovateľská so ŠJ </t>
  </si>
  <si>
    <t>9.2.2.</t>
  </si>
  <si>
    <t>MŠ Družstevná so ŠJ</t>
  </si>
  <si>
    <t>9.2.3.</t>
  </si>
  <si>
    <t>MŠ Hollého so ŠJ</t>
  </si>
  <si>
    <t>9.2.4.</t>
  </si>
  <si>
    <t>MŠ Šaľa,Bernolákova</t>
  </si>
  <si>
    <t>9.2.5.</t>
  </si>
  <si>
    <t>MŠ Okružná so ŠJ</t>
  </si>
  <si>
    <t>9.2.6.</t>
  </si>
  <si>
    <t>MŠ 8.mája so ŠJ</t>
  </si>
  <si>
    <t>9.2.7.</t>
  </si>
  <si>
    <t>MŠ Šafárikova so ŠJ</t>
  </si>
  <si>
    <t>9.2.8.</t>
  </si>
  <si>
    <t>MŠ súkromná</t>
  </si>
  <si>
    <t>9.3.</t>
  </si>
  <si>
    <t>Z á k l a d n é   š k o l y</t>
  </si>
  <si>
    <t>9.3.1.</t>
  </si>
  <si>
    <t>ZŠ s MŠ Bern. so ŠJaŠKD</t>
  </si>
  <si>
    <t>9.3.2.</t>
  </si>
  <si>
    <t>ZŠ J. Hollého so ŠJ a ŠKD</t>
  </si>
  <si>
    <t>9.3.3.</t>
  </si>
  <si>
    <t>ZŠ s MŠ J. Murg.soŠJaŠKD</t>
  </si>
  <si>
    <t>9.3.4.</t>
  </si>
  <si>
    <t>ZŠ J.C.Hronsk.so ŠJaŠKD</t>
  </si>
  <si>
    <t>9.3.5.</t>
  </si>
  <si>
    <t>ZŠ Ľ. Štúra so ŠJ a ŠKD</t>
  </si>
  <si>
    <t>9.3.6.</t>
  </si>
  <si>
    <t xml:space="preserve">ZŠ s MŠ P.Pázm.VJMsŠKD </t>
  </si>
  <si>
    <t>9.4.</t>
  </si>
  <si>
    <t>Volnočasové aktivity</t>
  </si>
  <si>
    <t>9.4.1.</t>
  </si>
  <si>
    <t xml:space="preserve">ZUŠ Šaľa, Kukučínova </t>
  </si>
  <si>
    <t>9.4.2.</t>
  </si>
  <si>
    <t xml:space="preserve">CVČ Šaľa, Štefánikova </t>
  </si>
  <si>
    <t>Spojená škola, Krátka 11</t>
  </si>
  <si>
    <t>9.5.</t>
  </si>
  <si>
    <t>Osobitné dotácie</t>
  </si>
  <si>
    <t>na dopravu žiakov</t>
  </si>
  <si>
    <t>pre MŠ za predškolákov</t>
  </si>
  <si>
    <t>za vzdelávacie poukazy</t>
  </si>
  <si>
    <t>odchodné</t>
  </si>
  <si>
    <t>na školské potreby</t>
  </si>
  <si>
    <t>na mzdu za asistenta učiteľa</t>
  </si>
  <si>
    <t>Škola v prírode</t>
  </si>
  <si>
    <t>sociálne znevýhodnený</t>
  </si>
  <si>
    <t>9.6.</t>
  </si>
  <si>
    <t>9.7.</t>
  </si>
  <si>
    <t>9.8.</t>
  </si>
  <si>
    <t>ŠJ - potraviny</t>
  </si>
  <si>
    <t>311 dary, sponzorstvo</t>
  </si>
  <si>
    <t>456 zábezpeka byty</t>
  </si>
  <si>
    <t>DD - kapitálové výdavky</t>
  </si>
  <si>
    <t>321 Združené prostriedky</t>
  </si>
  <si>
    <t>9.</t>
  </si>
  <si>
    <t>11.</t>
  </si>
  <si>
    <t>311 grant MAJK</t>
  </si>
  <si>
    <t>321 grant učebne</t>
  </si>
  <si>
    <t>450 fond rozvoja bývania, fond opráv</t>
  </si>
  <si>
    <t>221 správne poplatky evidencia obyvateľstva</t>
  </si>
  <si>
    <t>292 náhrada škody</t>
  </si>
  <si>
    <t>ŠJ potraviny zdroj 72f</t>
  </si>
  <si>
    <t>ŠJ potraviny zdroj 111</t>
  </si>
  <si>
    <t>212003 nájomné a réžie MeT</t>
  </si>
  <si>
    <t>311 grant Nórske fondy</t>
  </si>
  <si>
    <t>231 príjem z predaja bytov a priestorov</t>
  </si>
  <si>
    <t>Skutočnosť školstvo spolu</t>
  </si>
  <si>
    <t>MsKJJ</t>
  </si>
  <si>
    <t>Spolu všetky rozpočtové organizácie</t>
  </si>
  <si>
    <t>Kapitálové  výdavky</t>
  </si>
  <si>
    <t>príjmy za potraviny od rodičov</t>
  </si>
  <si>
    <t>počiatočné stavy na účtoch ŠJ</t>
  </si>
  <si>
    <t>Výdavky z vlastných príjmov</t>
  </si>
  <si>
    <t>Spolu z účovníctva mesta</t>
  </si>
  <si>
    <t>SPOLU PRÍJMY A VÝDAVKY MESTA ŠAĽA</t>
  </si>
  <si>
    <t>Fin. op.</t>
  </si>
  <si>
    <t>Kapitálové</t>
  </si>
  <si>
    <t xml:space="preserve">Fin. op. </t>
  </si>
  <si>
    <t>plnenie 2020</t>
  </si>
  <si>
    <t>skutočnosť 2020</t>
  </si>
  <si>
    <t>plnenie rozpočtu 2020</t>
  </si>
  <si>
    <t xml:space="preserve">Rekonštrukcia MK </t>
  </si>
  <si>
    <t>133015 daň za rozvoj</t>
  </si>
  <si>
    <t>321 dotácia MsKS Šaľa</t>
  </si>
  <si>
    <t>5.</t>
  </si>
  <si>
    <t>312 Projekt - Praxou k zamestnávaniu</t>
  </si>
  <si>
    <t>312 dotácia - výkon osobitného príjemcu</t>
  </si>
  <si>
    <t>312 dotácia MPSVaR na poskytovanie soc. služieb pre OSS</t>
  </si>
  <si>
    <t>312 dotácia MPSVaR na poskytovanie soc. služieb pre DD</t>
  </si>
  <si>
    <t>312 decentralizačná dotácia - matrika</t>
  </si>
  <si>
    <t>312 decentralizačná dotácia - školstvo</t>
  </si>
  <si>
    <t>312 decentralizačná dotácia - SÚ</t>
  </si>
  <si>
    <t>312 decentralizačná dotácia ŠFRB</t>
  </si>
  <si>
    <t>312 decentralizačná dot. správa pozem. komunik.</t>
  </si>
  <si>
    <t>312 decentralizačná dotácia na životné prostredie</t>
  </si>
  <si>
    <t>312 decentralizačná dotácia - register obyvateľov, reg. adries</t>
  </si>
  <si>
    <t>312 dotácia na spoloč. školský úrad</t>
  </si>
  <si>
    <t>312 dotácia cest., stravné, UP, vzd. pouk., štip.školu v prírode, lyžiarsky</t>
  </si>
  <si>
    <t>312 audiovizuálny fond</t>
  </si>
  <si>
    <t>312 príjmy MsKS - Zlatá Priadka</t>
  </si>
  <si>
    <t>312 FPU</t>
  </si>
  <si>
    <t>312 Dotácia Enviromentány fond</t>
  </si>
  <si>
    <t>312 NSK - šport, kultúra, propagácia, cestovný ruch</t>
  </si>
  <si>
    <t>učebnice</t>
  </si>
  <si>
    <t>500 štátna pôžička</t>
  </si>
  <si>
    <t>12.</t>
  </si>
  <si>
    <t>311 grant WIFI</t>
  </si>
  <si>
    <t>321 dotácia MPSVaR SR - Krízové centrum</t>
  </si>
  <si>
    <t>321 grant Samsung - výmena okien v kolkárni</t>
  </si>
  <si>
    <t>312 dotácia COVID</t>
  </si>
  <si>
    <t>vlastné príjmy 200</t>
  </si>
  <si>
    <t>vlastné príjmy 300</t>
  </si>
  <si>
    <t>312 dotácia MsKJJ</t>
  </si>
  <si>
    <t>240, 290 ostatné príjmy</t>
  </si>
  <si>
    <t>Učebne</t>
  </si>
  <si>
    <t>plnenie 2021</t>
  </si>
  <si>
    <t>skutočnosť 2021</t>
  </si>
  <si>
    <t>plnenie rozpočtu 2021</t>
  </si>
  <si>
    <t>312 dotácia DK Šaľa - publicita</t>
  </si>
  <si>
    <t>321 dotácia - lesopark, ZŠ Ľ. Štúra</t>
  </si>
  <si>
    <t>321 dotácia plaváreň</t>
  </si>
  <si>
    <t>321 dotácia audiovizuálny fond</t>
  </si>
  <si>
    <t>Rekonštrukcia budovy DK Šaľa</t>
  </si>
  <si>
    <t>223 príjem jedáleň DD - potraviny</t>
  </si>
  <si>
    <t>240,292 ostatné príjmy školstvo (refundácie, vratky, dobropisy, poistné)</t>
  </si>
  <si>
    <t>292 ostatný príjem MsKJJ - refundácia telefón, vratky, dobropisy</t>
  </si>
  <si>
    <t>312 dotácie a granty školstvo ako vlastné príjmy</t>
  </si>
  <si>
    <t>Cintorín - kolumbárium</t>
  </si>
  <si>
    <t>hranie</t>
  </si>
  <si>
    <t>312 dotácie voľby, referendum, sčítanie</t>
  </si>
  <si>
    <t>Program</t>
  </si>
  <si>
    <t>čítame radi</t>
  </si>
  <si>
    <t>Spolu múdrejší</t>
  </si>
  <si>
    <t>312 dotácia Úrad vlády - vojnové hroby</t>
  </si>
  <si>
    <t>321 grant ihrisko</t>
  </si>
  <si>
    <t>292 refundácie, kolky, ostatné príjmy, Nemčeková, vec. bremeno</t>
  </si>
  <si>
    <t>311 Grant JUVAMEN</t>
  </si>
  <si>
    <t>321 dotácia prenesené kompetencie - školstvo havárie</t>
  </si>
  <si>
    <t>222 pokuty MsP,  SÚ, ostatné</t>
  </si>
  <si>
    <t>500 kontokorentný úver, preklenovací úver</t>
  </si>
  <si>
    <t>223 vlastné príjmy škôl a školských zariadení z poplatkov</t>
  </si>
  <si>
    <t>211, 212 príjem z prenájmu v školských zariadeniach</t>
  </si>
  <si>
    <t>Rozpočet 2022</t>
  </si>
  <si>
    <t>Plnenie rozpočtu 2022</t>
  </si>
  <si>
    <t>200 Nedaňové príjmy</t>
  </si>
  <si>
    <t>300 Granty a transfery</t>
  </si>
  <si>
    <t>400 Príjmy z transakcií s finanč. akt. a pas.</t>
  </si>
  <si>
    <t>500 Prijaté úvery a návratné finančné výpomoci</t>
  </si>
  <si>
    <t>600 Bežné výdavky</t>
  </si>
  <si>
    <t>700 Kapitálové výdavky</t>
  </si>
  <si>
    <t>800 Výdavky z transakcií s finanč. akt. a pas.</t>
  </si>
  <si>
    <t>Tabuľka č. 3 Sumár príjmov a výdavkov rozpočtu v roku 2022</t>
  </si>
  <si>
    <t>Tabuľka č. 1 Plnenie  príjmov rozpočtu v roku 2022</t>
  </si>
  <si>
    <t xml:space="preserve">  Tabuľka č. 2 Čerpanie výdavkov rozpočtu v roku 2022</t>
  </si>
  <si>
    <t>rozpočet 2022</t>
  </si>
  <si>
    <t>plnenie 2022</t>
  </si>
  <si>
    <t>skutočnosť 2022</t>
  </si>
  <si>
    <t>plnenie rozpočtu 2022</t>
  </si>
  <si>
    <t>321 dotácia - dopravné ihrisko</t>
  </si>
  <si>
    <t>investície 2022</t>
  </si>
  <si>
    <t>ZŠ Ľ. Štúra - rekonštrukcia</t>
  </si>
  <si>
    <t>13.</t>
  </si>
  <si>
    <t>SMART</t>
  </si>
  <si>
    <t>Lyžiarsky výcvik</t>
  </si>
  <si>
    <t>MŠ Hollého - výmena dlažby v práčovni</t>
  </si>
  <si>
    <t>MŠ Okružná - výmena vchodových brán,rekonštrukcia kanalizačného potrubia a vodovodnej  inštalácie</t>
  </si>
  <si>
    <t>CVČ - rekonštrukcia schodov, výmena podlahových krytín</t>
  </si>
  <si>
    <t xml:space="preserve">3. </t>
  </si>
  <si>
    <t>Server</t>
  </si>
  <si>
    <t>456 mesto ako osobitný príjemca,transparentný účet</t>
  </si>
  <si>
    <t>Podprog 13.10.</t>
  </si>
  <si>
    <t>Podprog 13.9</t>
  </si>
  <si>
    <t>Pomoc Ukrajine</t>
  </si>
  <si>
    <t>312 dotácia Ukrajina</t>
  </si>
  <si>
    <t>312 dotácia kybernetická bezpečnosť</t>
  </si>
  <si>
    <t>Rekonštrukcia MsP</t>
  </si>
  <si>
    <t>ZŠ s MŠ J. Murgaša - umývačka riadu</t>
  </si>
  <si>
    <t>DK - germicídne žiariče</t>
  </si>
  <si>
    <t>Lesopark, akčný plán, vyňatie pôdy</t>
  </si>
  <si>
    <t>Ihrisko Rodinka</t>
  </si>
  <si>
    <t>Tabuľka č. 4 Investície 2022</t>
  </si>
  <si>
    <t>Špecifiká UA</t>
  </si>
  <si>
    <t>311 grant dopravné ihrisko</t>
  </si>
  <si>
    <t>Svetelná signalizácia</t>
  </si>
  <si>
    <t xml:space="preserve">321 grant JUVAMEN  </t>
  </si>
  <si>
    <t xml:space="preserve">312 dotácia MPSVaR SR </t>
  </si>
  <si>
    <t>2022</t>
  </si>
  <si>
    <t>Nízkoprahové denné centrum</t>
  </si>
  <si>
    <t>Skutočnosť 2022</t>
  </si>
  <si>
    <t>Plán obnovy a odolnosti</t>
  </si>
  <si>
    <t>Čerpanie výdavkov rozpočtu v RO</t>
  </si>
  <si>
    <t>Plnenie príjmov rozpočtu RO</t>
  </si>
  <si>
    <t>Tabuľka č. 5  Plnenie príjmov a čerpanie výdavkov rozpočtových organizácií a spolu mesta Šaľa</t>
  </si>
  <si>
    <t>SPOLU</t>
  </si>
  <si>
    <t>Stanovištia kontajnerov vrátane kamier</t>
  </si>
  <si>
    <t>MŠ Hollého - dovybavenie škôlky hernými prvkami</t>
  </si>
  <si>
    <t>MŠ Družstevná -  dovybavenie škôlky hernými prvkami</t>
  </si>
  <si>
    <t>MŠ Okružná -  dovybavenie škôlky hernými prvkami</t>
  </si>
  <si>
    <t>MŠ 8. mája -  dovybavenie škôlky hernými prvkami</t>
  </si>
  <si>
    <t>ZŠ J. C. Hronského - multifukčné zariadenie</t>
  </si>
  <si>
    <t>ZŠ J. C. Hronského - odsávač pár</t>
  </si>
  <si>
    <t>Sedačky kinosála MsKS</t>
  </si>
  <si>
    <t>P.č.</t>
  </si>
  <si>
    <t>Veriteľ</t>
  </si>
  <si>
    <t>Pôvodná výška úveru</t>
  </si>
  <si>
    <t>Dátum podpísania úverovej zmluvy</t>
  </si>
  <si>
    <t>Dátum splatnosti úveru</t>
  </si>
  <si>
    <t>Výška nesplat. istiny k 31.12. 2021 v EUR</t>
  </si>
  <si>
    <t>Aktuálna úroková sadzba</t>
  </si>
  <si>
    <t xml:space="preserve">Periodicita splácania </t>
  </si>
  <si>
    <t>Účel úveru</t>
  </si>
  <si>
    <t>ŠFRB II</t>
  </si>
  <si>
    <t>521 tis. EUR</t>
  </si>
  <si>
    <t>31.1. 2032</t>
  </si>
  <si>
    <t>mesačne                            2 455,12 EUR (istina a úrok)</t>
  </si>
  <si>
    <t>výstavba nájomných bytov</t>
  </si>
  <si>
    <t>2.</t>
  </si>
  <si>
    <t>ŠFRB I</t>
  </si>
  <si>
    <t>1 317 tis. EUR</t>
  </si>
  <si>
    <t>mesačne                               6 213,93 EUR (istina a úrok)</t>
  </si>
  <si>
    <t>3.</t>
  </si>
  <si>
    <t>ŠFRB III</t>
  </si>
  <si>
    <t>1 514 tis. EUR</t>
  </si>
  <si>
    <t>30.10.2058</t>
  </si>
  <si>
    <t>mesačne                               3 828,24 EUR (istina a úrok)</t>
  </si>
  <si>
    <t>výstavba 34 nájomných bytov Kráľovská ul.</t>
  </si>
  <si>
    <t>4.</t>
  </si>
  <si>
    <t>ŠFRB IV</t>
  </si>
  <si>
    <t>5 084 tis. EUR</t>
  </si>
  <si>
    <t>30.10.2059</t>
  </si>
  <si>
    <t>mesačne                              12 855,20 EUR (istina a úrok)</t>
  </si>
  <si>
    <t>výstavba 116 nájomných bytov Kráľovská ul.</t>
  </si>
  <si>
    <t>Reštrukturalizovaný úver UniCredit Bank Czech Republic and Slovakia, a. s.</t>
  </si>
  <si>
    <t>5 821 189,35 EUR</t>
  </si>
  <si>
    <t>29.12.2034</t>
  </si>
  <si>
    <t>12M+0,18%</t>
  </si>
  <si>
    <t>štvrťročne istina 111 946 EUR od 31.3.2022, úrok mesačne</t>
  </si>
  <si>
    <t>Domov dôchodcov, CMZ, OPŽP, rekonštrukcia MsÚ, MK Horná, Feketeházy, skate park, 3. etapa VO, kontajnery, SD Veča, dopravný generej, projektová dokumentácia, ZŠ Ľ. Štúra -kanalizácia a rekonštrukcia, cyklotrasa - výkup pozemkov, revitalizácia vnútrobloku vo Veči, ihrisko Ul. 8. mája, SD Veča, skate park, učebne v ZŠ, klimatizácia COV, ZUŠ-elektorinštalačné práce, 3. etapa rekonštrukcie VO, rekonštrukcia MŠ Družstevná, CVČ - rekonštrukcia kanalizácie,  projektová dukumetácia, ihrisko MAJK, MK Horná, rekonštrukcia chodníkov, technicá vybavenosť k bytom Kráľovská ul.,  ZŠ Hollého - strecha, MŠ Okružná - rekonštrukcia soc. zariadení, rekonštrukcia ZŠ Ľ. Štúra, kopírovacie zariadenia MsÚ, projektová dokumentácia k rekonštrukcii DK Šaľa, revitalizácia lesoparku, záchytné parkovisko - predstaničný priestor a cyklotrasa smer Diakovce.</t>
  </si>
  <si>
    <t>MF SR - Návratná finančná výpomoc</t>
  </si>
  <si>
    <t>31.10.2027</t>
  </si>
  <si>
    <t>bezúročné</t>
  </si>
  <si>
    <t>ročná splátka vo výške 118 728 EUR od roku 2024</t>
  </si>
  <si>
    <t>verejné osvetlenie - údržba a elektrická energia, údržba mestských komunikácií, MHD, stočné dažďová voda</t>
  </si>
  <si>
    <t>KTK UniCredit Bank Czech Republic and Slovakia, a. s.</t>
  </si>
  <si>
    <t xml:space="preserve">17.12.2019, </t>
  </si>
  <si>
    <t>31.12.2021</t>
  </si>
  <si>
    <t>1M+0,18%</t>
  </si>
  <si>
    <t>8.</t>
  </si>
  <si>
    <t>30.06.2022</t>
  </si>
  <si>
    <t>1M+0,06%</t>
  </si>
  <si>
    <t>jednorazovo po pripísaní NFP</t>
  </si>
  <si>
    <t>preklenovací úver na rekonštrukciu DK vo výške očakávaného NFP</t>
  </si>
  <si>
    <t>Bežné príjmy v roku 2021 znížené o prostriedky z rozpočtu iného subjektu verejnej správy a EÚ</t>
  </si>
  <si>
    <t>Úverová zaťaženosť mesta k 31.12.2020 v zmysle zákona č. 583/2004 Z.z. o rozpočtových pravidlách (max 60 %)</t>
  </si>
  <si>
    <t xml:space="preserve">Podiel splátky istiny vrátane úhrady úrokov a poplatkov (bez ich jednorazového predčasného splatenia.) na BP mesta za rok 2020 (max 25%) znížených o prostriedky z rozpočtu iného subjektu verejnej správy v EÚ </t>
  </si>
  <si>
    <t>Podiel splátky istiny vrátane úhrady úrokov a poplatkov (bez ich jednorazového predčasného splatenia.) na BP mesta  za rok 2021 (max 25%) znížených o prostriedky z rozpočtu iného subjektu verejnej správy v EÚ</t>
  </si>
  <si>
    <t>Tabuľka č. 5  Úverová zaťaženosť mesta k 31.12. 2022 v EUR</t>
  </si>
  <si>
    <t>Výška nesplat. istiny k 31.12. 2022 v EUR</t>
  </si>
  <si>
    <t>ročná splátka úrokov a poplatkov v roku 2022</t>
  </si>
  <si>
    <t>ročná splátka istiny v roku 2022</t>
  </si>
  <si>
    <t>UniCredit Bank</t>
  </si>
  <si>
    <t>plaváreň, stanovištia kontajnerov</t>
  </si>
  <si>
    <t>Výška nesplatenenej istiny, ktorá vchádza do úverovej zaťaženosti (bez úverov ŠFRB, preklenovacích úverov a KTK) k 31.12.2022</t>
  </si>
  <si>
    <t>Výška  istiny vrátane úhrady úrokov a poplatkov  (bez ich jednorazového predčasného splatenia) zaplatených v roku 2022</t>
  </si>
  <si>
    <t xml:space="preserve">Bežné príjmy v roku 2021 </t>
  </si>
  <si>
    <t>Bežné príjmy v roku 2022 znížené o prostriedky z rozpočtu iného subjektu verejnej správy a EÚ</t>
  </si>
  <si>
    <t>3M+0,12%</t>
  </si>
  <si>
    <t>31.12.2023</t>
  </si>
  <si>
    <t>štvrťročne istina      9 615 EUR , od 31.03.2024, úrok mesačne</t>
  </si>
  <si>
    <t>MŠ Družstevná - rekonštrukcia plochej strechy a interiéru</t>
  </si>
  <si>
    <t>Plaváreň - rekonštrukcia strechy</t>
  </si>
  <si>
    <t>ZŠ s MŠ Bernolákova - smažiaca panvica ŠJ</t>
  </si>
  <si>
    <t>ZŠ Hollého - umývačka riadu do ŠJ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</si>
</sst>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4" x14ac:knownFonts="1">
    <font>
      <sz val="11"/>
      <color indexed="8"/>
      <name val="Calibri"/>
      <family val="2"/>
      <charset val="238"/>
    </font>
    <font>
      <sz val="10"/>
      <name val="Arial"/>
      <family val="2"/>
      <charset val="238"/>
    </font>
    <font>
      <b/>
      <sz val="12"/>
      <name val="Arial CE"/>
      <family val="2"/>
      <charset val="238"/>
    </font>
    <font>
      <sz val="7"/>
      <name val="Arial"/>
      <family val="2"/>
      <charset val="238"/>
    </font>
    <font>
      <b/>
      <u/>
      <sz val="11"/>
      <name val="Arial CE"/>
      <family val="2"/>
      <charset val="238"/>
    </font>
    <font>
      <b/>
      <sz val="11"/>
      <name val="Arial CE"/>
      <family val="2"/>
      <charset val="238"/>
    </font>
    <font>
      <b/>
      <sz val="10"/>
      <name val="Arial CE"/>
      <family val="2"/>
      <charset val="238"/>
    </font>
    <font>
      <b/>
      <sz val="10"/>
      <name val="Arial"/>
      <family val="2"/>
      <charset val="238"/>
    </font>
    <font>
      <b/>
      <sz val="8"/>
      <color indexed="8"/>
      <name val="Tahoma"/>
      <family val="2"/>
      <charset val="238"/>
    </font>
    <font>
      <sz val="8"/>
      <color indexed="8"/>
      <name val="Tahoma"/>
      <family val="2"/>
      <charset val="238"/>
    </font>
    <font>
      <sz val="8"/>
      <color indexed="8"/>
      <name val="Tahoma"/>
      <family val="2"/>
      <charset val="1"/>
    </font>
    <font>
      <sz val="10"/>
      <name val="Arial CE"/>
      <family val="2"/>
      <charset val="238"/>
    </font>
    <font>
      <b/>
      <sz val="8"/>
      <color indexed="8"/>
      <name val="Tahoma"/>
      <family val="2"/>
      <charset val="1"/>
    </font>
    <font>
      <sz val="11"/>
      <name val="Calibri"/>
      <family val="2"/>
      <charset val="238"/>
    </font>
    <font>
      <b/>
      <sz val="12"/>
      <name val="Arial"/>
      <family val="2"/>
      <charset val="238"/>
    </font>
    <font>
      <sz val="8"/>
      <name val="Arial CE"/>
      <family val="2"/>
      <charset val="238"/>
    </font>
    <font>
      <sz val="10"/>
      <color indexed="10"/>
      <name val="Arial"/>
      <family val="2"/>
      <charset val="238"/>
    </font>
    <font>
      <i/>
      <sz val="10"/>
      <name val="Arial CE"/>
      <family val="2"/>
      <charset val="238"/>
    </font>
    <font>
      <i/>
      <sz val="10"/>
      <color indexed="10"/>
      <name val="Arial"/>
      <family val="2"/>
      <charset val="238"/>
    </font>
    <font>
      <i/>
      <sz val="10"/>
      <name val="Arial"/>
      <family val="2"/>
      <charset val="238"/>
    </font>
    <font>
      <b/>
      <sz val="14"/>
      <name val="Arial"/>
      <family val="2"/>
      <charset val="238"/>
    </font>
    <font>
      <b/>
      <sz val="9"/>
      <name val="Arial CE"/>
      <family val="2"/>
      <charset val="238"/>
    </font>
    <font>
      <b/>
      <i/>
      <sz val="11"/>
      <name val="Arial CE"/>
      <family val="2"/>
      <charset val="238"/>
    </font>
    <font>
      <b/>
      <i/>
      <sz val="9"/>
      <name val="Arial CE"/>
      <family val="2"/>
      <charset val="238"/>
    </font>
    <font>
      <i/>
      <sz val="12"/>
      <name val="Arial Narrow"/>
      <family val="2"/>
      <charset val="238"/>
    </font>
    <font>
      <b/>
      <i/>
      <sz val="10"/>
      <name val="Arial CE"/>
      <family val="2"/>
      <charset val="238"/>
    </font>
    <font>
      <i/>
      <sz val="11"/>
      <name val="Arial Narrow"/>
      <family val="2"/>
      <charset val="238"/>
    </font>
    <font>
      <i/>
      <sz val="12"/>
      <color indexed="8"/>
      <name val="Arial Narrow"/>
      <family val="2"/>
      <charset val="238"/>
    </font>
    <font>
      <i/>
      <sz val="11"/>
      <color indexed="8"/>
      <name val="Arial Narrow"/>
      <family val="2"/>
      <charset val="238"/>
    </font>
    <font>
      <b/>
      <i/>
      <sz val="9"/>
      <name val="Arial"/>
      <family val="2"/>
      <charset val="238"/>
    </font>
    <font>
      <i/>
      <sz val="9"/>
      <name val="Arial Narrow"/>
      <family val="2"/>
      <charset val="238"/>
    </font>
    <font>
      <b/>
      <sz val="9"/>
      <name val="Arial"/>
      <family val="2"/>
      <charset val="238"/>
    </font>
    <font>
      <b/>
      <i/>
      <sz val="11"/>
      <name val="Arial Narrow"/>
      <family val="2"/>
      <charset val="238"/>
    </font>
    <font>
      <sz val="12"/>
      <name val="Arial CE"/>
      <family val="2"/>
      <charset val="238"/>
    </font>
    <font>
      <sz val="12"/>
      <name val="Arial"/>
      <family val="2"/>
      <charset val="238"/>
    </font>
    <font>
      <b/>
      <sz val="14"/>
      <name val="Arial CE"/>
      <family val="2"/>
      <charset val="238"/>
    </font>
    <font>
      <sz val="14"/>
      <name val="Arial CE"/>
      <family val="2"/>
      <charset val="238"/>
    </font>
    <font>
      <sz val="14"/>
      <name val="Arial"/>
      <family val="2"/>
      <charset val="238"/>
    </font>
    <font>
      <sz val="8"/>
      <color indexed="81"/>
      <name val="Tahoma"/>
      <family val="2"/>
      <charset val="238"/>
    </font>
    <font>
      <b/>
      <sz val="8"/>
      <color indexed="81"/>
      <name val="Tahoma"/>
      <family val="2"/>
      <charset val="238"/>
    </font>
    <font>
      <b/>
      <sz val="10"/>
      <name val="Arial"/>
      <family val="2"/>
    </font>
    <font>
      <sz val="10"/>
      <name val="Arial"/>
      <family val="2"/>
    </font>
    <font>
      <sz val="10"/>
      <color indexed="8"/>
      <name val="Arial"/>
      <family val="2"/>
      <charset val="238"/>
    </font>
    <font>
      <sz val="10"/>
      <name val="Arial CE"/>
      <charset val="238"/>
    </font>
    <font>
      <b/>
      <sz val="11"/>
      <name val="Arial"/>
      <family val="2"/>
      <charset val="238"/>
    </font>
    <font>
      <b/>
      <sz val="16"/>
      <name val="Arial CE"/>
      <family val="2"/>
      <charset val="238"/>
    </font>
    <font>
      <b/>
      <sz val="14"/>
      <color theme="1"/>
      <name val="Arial"/>
      <family val="2"/>
      <charset val="238"/>
    </font>
    <font>
      <sz val="11"/>
      <name val="Arial CE"/>
      <family val="2"/>
      <charset val="238"/>
    </font>
    <font>
      <b/>
      <i/>
      <sz val="12"/>
      <name val="Arial CE"/>
      <family val="2"/>
      <charset val="238"/>
    </font>
    <font>
      <b/>
      <u/>
      <sz val="14"/>
      <name val="Arial"/>
      <family val="2"/>
      <charset val="238"/>
    </font>
    <font>
      <b/>
      <sz val="22"/>
      <name val="Arial"/>
      <family val="2"/>
      <charset val="238"/>
    </font>
    <font>
      <sz val="11"/>
      <name val="Arial"/>
      <family val="2"/>
      <charset val="238"/>
    </font>
    <font>
      <sz val="16"/>
      <name val="Arial"/>
      <family val="2"/>
      <charset val="238"/>
    </font>
    <font>
      <sz val="11"/>
      <color indexed="8"/>
      <name val="Calibri"/>
      <family val="2"/>
      <charset val="238"/>
    </font>
    <font>
      <b/>
      <sz val="16"/>
      <color indexed="8"/>
      <name val="Arial"/>
      <family val="2"/>
      <charset val="238"/>
    </font>
    <font>
      <sz val="12"/>
      <color indexed="8"/>
      <name val="Arial"/>
      <family val="2"/>
      <charset val="238"/>
    </font>
    <font>
      <sz val="11"/>
      <color indexed="8"/>
      <name val="Arial"/>
      <family val="2"/>
      <charset val="238"/>
    </font>
    <font>
      <b/>
      <sz val="18"/>
      <name val="Arial"/>
      <family val="2"/>
      <charset val="238"/>
    </font>
    <font>
      <b/>
      <sz val="12"/>
      <color indexed="8"/>
      <name val="Arial"/>
      <family val="2"/>
      <charset val="238"/>
    </font>
    <font>
      <b/>
      <sz val="11"/>
      <color indexed="8"/>
      <name val="Calibri"/>
      <family val="2"/>
      <charset val="238"/>
    </font>
    <font>
      <b/>
      <sz val="12"/>
      <color indexed="8"/>
      <name val="Calibri"/>
      <family val="2"/>
      <charset val="238"/>
    </font>
    <font>
      <sz val="12"/>
      <color theme="1"/>
      <name val="Times New Roman"/>
      <family val="2"/>
      <charset val="238"/>
    </font>
    <font>
      <sz val="14"/>
      <color indexed="8"/>
      <name val="Calibri"/>
      <family val="2"/>
      <charset val="238"/>
    </font>
    <font>
      <b/>
      <i/>
      <sz val="12"/>
      <name val="Arial"/>
      <family val="2"/>
      <charset val="238"/>
    </font>
    <font>
      <b/>
      <sz val="9"/>
      <name val="Arial CE"/>
      <charset val="238"/>
    </font>
    <font>
      <b/>
      <sz val="8"/>
      <name val="Arial"/>
      <family val="2"/>
      <charset val="238"/>
    </font>
    <font>
      <b/>
      <i/>
      <sz val="8"/>
      <name val="Arial"/>
      <family val="2"/>
      <charset val="238"/>
    </font>
    <font>
      <b/>
      <i/>
      <sz val="10"/>
      <name val="Arial"/>
      <family val="2"/>
      <charset val="238"/>
    </font>
    <font>
      <sz val="8"/>
      <name val="Arial"/>
      <family val="2"/>
      <charset val="238"/>
    </font>
    <font>
      <b/>
      <sz val="8"/>
      <name val="Arial CE"/>
      <family val="2"/>
      <charset val="238"/>
    </font>
    <font>
      <sz val="9"/>
      <name val="Arial"/>
      <family val="2"/>
      <charset val="238"/>
    </font>
    <font>
      <b/>
      <i/>
      <sz val="9"/>
      <color rgb="FFFF0000"/>
      <name val="Arial CE"/>
      <family val="2"/>
      <charset val="238"/>
    </font>
    <font>
      <b/>
      <sz val="14"/>
      <color indexed="8"/>
      <name val="Calibri"/>
      <family val="2"/>
      <charset val="238"/>
    </font>
    <font>
      <b/>
      <sz val="11"/>
      <name val="Calibri"/>
      <family val="2"/>
      <charset val="238"/>
    </font>
    <font>
      <b/>
      <i/>
      <sz val="8"/>
      <name val="Times New Roman"/>
      <family val="1"/>
      <charset val="238"/>
    </font>
    <font>
      <i/>
      <sz val="8"/>
      <name val="Times New Roman"/>
      <family val="1"/>
      <charset val="238"/>
    </font>
    <font>
      <b/>
      <sz val="12"/>
      <name val="Calibri"/>
      <family val="2"/>
      <charset val="238"/>
    </font>
    <font>
      <b/>
      <sz val="14"/>
      <name val="Calibri"/>
      <family val="2"/>
      <charset val="238"/>
    </font>
    <font>
      <b/>
      <sz val="10"/>
      <color indexed="8"/>
      <name val="Arial"/>
      <family val="2"/>
      <charset val="238"/>
    </font>
    <font>
      <b/>
      <sz val="9"/>
      <color indexed="81"/>
      <name val="Segoe UI"/>
      <family val="2"/>
      <charset val="238"/>
    </font>
    <font>
      <sz val="9"/>
      <color indexed="81"/>
      <name val="Segoe UI"/>
      <family val="2"/>
      <charset val="238"/>
    </font>
    <font>
      <sz val="8"/>
      <name val="Arial CE"/>
      <charset val="238"/>
    </font>
    <font>
      <b/>
      <sz val="9"/>
      <color indexed="8"/>
      <name val="Calibri"/>
      <family val="2"/>
      <charset val="238"/>
    </font>
    <font>
      <sz val="12"/>
      <color rgb="FFFF0000"/>
      <name val="Arial"/>
      <family val="2"/>
      <charset val="238"/>
    </font>
  </fonts>
  <fills count="16">
    <fill>
      <patternFill patternType="none"/>
    </fill>
    <fill>
      <patternFill patternType="gray125"/>
    </fill>
    <fill>
      <patternFill patternType="solid">
        <fgColor indexed="53"/>
        <bgColor indexed="52"/>
      </patternFill>
    </fill>
    <fill>
      <patternFill patternType="solid">
        <fgColor indexed="13"/>
        <bgColor indexed="34"/>
      </patternFill>
    </fill>
    <fill>
      <patternFill patternType="solid">
        <fgColor indexed="50"/>
        <bgColor indexed="51"/>
      </patternFill>
    </fill>
    <fill>
      <patternFill patternType="solid">
        <fgColor indexed="20"/>
        <bgColor indexed="36"/>
      </patternFill>
    </fill>
    <fill>
      <patternFill patternType="solid">
        <fgColor indexed="9"/>
        <bgColor indexed="26"/>
      </patternFill>
    </fill>
    <fill>
      <patternFill patternType="solid">
        <fgColor indexed="57"/>
        <bgColor indexed="26"/>
      </patternFill>
    </fill>
    <fill>
      <patternFill patternType="solid">
        <fgColor indexed="36"/>
        <bgColor indexed="26"/>
      </patternFill>
    </fill>
    <fill>
      <patternFill patternType="solid">
        <fgColor indexed="53"/>
        <bgColor indexed="26"/>
      </patternFill>
    </fill>
    <fill>
      <patternFill patternType="solid">
        <fgColor indexed="13"/>
        <bgColor indexed="26"/>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
      <patternFill patternType="solid">
        <fgColor indexed="44"/>
        <bgColor indexed="26"/>
      </patternFill>
    </fill>
    <fill>
      <patternFill patternType="solid">
        <fgColor rgb="FFFFFF00"/>
        <bgColor indexed="64"/>
      </patternFill>
    </fill>
  </fills>
  <borders count="184">
    <border>
      <left/>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thin">
        <color indexed="8"/>
      </top>
      <bottom style="medium">
        <color indexed="8"/>
      </bottom>
      <diagonal/>
    </border>
    <border>
      <left style="thin">
        <color indexed="8"/>
      </left>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style="thin">
        <color indexed="8"/>
      </right>
      <top/>
      <bottom style="thin">
        <color indexed="8"/>
      </bottom>
      <diagonal/>
    </border>
    <border>
      <left/>
      <right style="thin">
        <color indexed="8"/>
      </right>
      <top style="thin">
        <color indexed="8"/>
      </top>
      <bottom/>
      <diagonal/>
    </border>
    <border>
      <left/>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bottom/>
      <diagonal/>
    </border>
    <border>
      <left style="medium">
        <color indexed="8"/>
      </left>
      <right/>
      <top style="medium">
        <color indexed="8"/>
      </top>
      <bottom style="thin">
        <color indexed="8"/>
      </bottom>
      <diagonal/>
    </border>
    <border>
      <left style="medium">
        <color indexed="8"/>
      </left>
      <right/>
      <top/>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8"/>
      </left>
      <right style="medium">
        <color indexed="64"/>
      </right>
      <top/>
      <bottom/>
      <diagonal/>
    </border>
    <border>
      <left/>
      <right style="medium">
        <color indexed="64"/>
      </right>
      <top/>
      <bottom style="medium">
        <color indexed="8"/>
      </bottom>
      <diagonal/>
    </border>
    <border>
      <left/>
      <right style="medium">
        <color indexed="64"/>
      </right>
      <top/>
      <bottom/>
      <diagonal/>
    </border>
    <border>
      <left/>
      <right style="medium">
        <color indexed="64"/>
      </right>
      <top style="medium">
        <color indexed="64"/>
      </top>
      <bottom/>
      <diagonal/>
    </border>
    <border>
      <left style="medium">
        <color indexed="8"/>
      </left>
      <right style="medium">
        <color indexed="8"/>
      </right>
      <top style="medium">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bottom style="medium">
        <color indexed="8"/>
      </bottom>
      <diagonal/>
    </border>
    <border>
      <left style="medium">
        <color indexed="64"/>
      </left>
      <right/>
      <top style="medium">
        <color indexed="8"/>
      </top>
      <bottom style="thin">
        <color indexed="8"/>
      </bottom>
      <diagonal/>
    </border>
    <border>
      <left style="thin">
        <color indexed="8"/>
      </left>
      <right style="medium">
        <color indexed="64"/>
      </right>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64"/>
      </left>
      <right style="medium">
        <color indexed="8"/>
      </right>
      <top style="medium">
        <color indexed="8"/>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8"/>
      </bottom>
      <diagonal/>
    </border>
    <border>
      <left/>
      <right style="medium">
        <color indexed="64"/>
      </right>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8"/>
      </top>
      <bottom style="medium">
        <color indexed="8"/>
      </bottom>
      <diagonal/>
    </border>
    <border>
      <left style="medium">
        <color indexed="64"/>
      </left>
      <right style="thin">
        <color indexed="64"/>
      </right>
      <top style="thin">
        <color indexed="8"/>
      </top>
      <bottom style="medium">
        <color indexed="8"/>
      </bottom>
      <diagonal/>
    </border>
    <border>
      <left style="medium">
        <color indexed="64"/>
      </left>
      <right style="thin">
        <color indexed="64"/>
      </right>
      <top style="medium">
        <color indexed="8"/>
      </top>
      <bottom style="medium">
        <color indexed="64"/>
      </bottom>
      <diagonal/>
    </border>
    <border>
      <left style="thin">
        <color indexed="8"/>
      </left>
      <right style="thin">
        <color indexed="64"/>
      </right>
      <top/>
      <bottom/>
      <diagonal/>
    </border>
    <border>
      <left/>
      <right style="thin">
        <color indexed="64"/>
      </right>
      <top style="thin">
        <color indexed="8"/>
      </top>
      <bottom style="medium">
        <color indexed="8"/>
      </bottom>
      <diagonal/>
    </border>
    <border>
      <left/>
      <right style="thin">
        <color indexed="64"/>
      </right>
      <top style="medium">
        <color indexed="8"/>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8"/>
      </top>
      <bottom style="medium">
        <color indexed="8"/>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8"/>
      </right>
      <top style="thin">
        <color indexed="8"/>
      </top>
      <bottom style="thin">
        <color indexed="64"/>
      </bottom>
      <diagonal/>
    </border>
    <border>
      <left style="thin">
        <color indexed="8"/>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8"/>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8"/>
      </top>
      <bottom style="medium">
        <color indexed="64"/>
      </bottom>
      <diagonal/>
    </border>
    <border>
      <left style="medium">
        <color indexed="64"/>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s>
  <cellStyleXfs count="7">
    <xf numFmtId="0" fontId="0" fillId="0" borderId="0"/>
    <xf numFmtId="0" fontId="1" fillId="0" borderId="0"/>
    <xf numFmtId="0" fontId="53" fillId="0" borderId="0"/>
    <xf numFmtId="0" fontId="1" fillId="0" borderId="0"/>
    <xf numFmtId="0" fontId="1" fillId="0" borderId="0"/>
    <xf numFmtId="0" fontId="1" fillId="0" borderId="0"/>
    <xf numFmtId="0" fontId="61" fillId="0" borderId="0"/>
  </cellStyleXfs>
  <cellXfs count="882">
    <xf numFmtId="0" fontId="0" fillId="0" borderId="0" xfId="0"/>
    <xf numFmtId="3" fontId="0" fillId="0" borderId="0" xfId="0" applyNumberFormat="1"/>
    <xf numFmtId="0" fontId="0" fillId="0" borderId="1" xfId="0" applyBorder="1" applyAlignment="1">
      <alignment horizontal="center"/>
    </xf>
    <xf numFmtId="3" fontId="3" fillId="0" borderId="2" xfId="0" applyNumberFormat="1" applyFont="1" applyBorder="1" applyAlignment="1">
      <alignment horizontal="center"/>
    </xf>
    <xf numFmtId="3" fontId="3" fillId="0" borderId="1" xfId="0" applyNumberFormat="1" applyFont="1" applyBorder="1" applyAlignment="1">
      <alignment horizontal="center"/>
    </xf>
    <xf numFmtId="0" fontId="2" fillId="2" borderId="1" xfId="0" applyFont="1" applyFill="1" applyBorder="1"/>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right"/>
    </xf>
    <xf numFmtId="0" fontId="4" fillId="3" borderId="3" xfId="0" applyFont="1" applyFill="1" applyBorder="1"/>
    <xf numFmtId="3" fontId="5" fillId="3" borderId="3" xfId="0" applyNumberFormat="1" applyFont="1" applyFill="1" applyBorder="1" applyAlignment="1">
      <alignment horizontal="right"/>
    </xf>
    <xf numFmtId="3" fontId="5" fillId="3" borderId="4" xfId="0" applyNumberFormat="1" applyFont="1" applyFill="1" applyBorder="1" applyAlignment="1">
      <alignment horizontal="right"/>
    </xf>
    <xf numFmtId="0" fontId="6" fillId="0" borderId="5" xfId="0" applyFont="1" applyBorder="1"/>
    <xf numFmtId="3" fontId="7" fillId="0" borderId="5" xfId="0" applyNumberFormat="1" applyFont="1" applyBorder="1"/>
    <xf numFmtId="3" fontId="7" fillId="0" borderId="6" xfId="0" applyNumberFormat="1" applyFont="1" applyBorder="1"/>
    <xf numFmtId="0" fontId="0" fillId="0" borderId="5" xfId="0" applyBorder="1"/>
    <xf numFmtId="3" fontId="0" fillId="0" borderId="7" xfId="0" applyNumberFormat="1" applyBorder="1"/>
    <xf numFmtId="0" fontId="6" fillId="0" borderId="8" xfId="0" applyFont="1" applyBorder="1"/>
    <xf numFmtId="3" fontId="7" fillId="0" borderId="8" xfId="0" applyNumberFormat="1" applyFont="1" applyBorder="1"/>
    <xf numFmtId="0" fontId="0" fillId="0" borderId="7" xfId="0" applyBorder="1"/>
    <xf numFmtId="3" fontId="0" fillId="0" borderId="5" xfId="0" applyNumberFormat="1" applyBorder="1"/>
    <xf numFmtId="0" fontId="11" fillId="0" borderId="5" xfId="0" applyFont="1" applyBorder="1"/>
    <xf numFmtId="3" fontId="0" fillId="0" borderId="6" xfId="0" applyNumberFormat="1" applyBorder="1"/>
    <xf numFmtId="3" fontId="0" fillId="0" borderId="9" xfId="0" applyNumberFormat="1" applyBorder="1"/>
    <xf numFmtId="3" fontId="13" fillId="0" borderId="5" xfId="0" applyNumberFormat="1" applyFont="1" applyBorder="1"/>
    <xf numFmtId="0" fontId="4" fillId="3" borderId="10" xfId="0" applyFont="1" applyFill="1" applyBorder="1"/>
    <xf numFmtId="3" fontId="5" fillId="3" borderId="10" xfId="0" applyNumberFormat="1" applyFont="1" applyFill="1" applyBorder="1" applyAlignment="1">
      <alignment horizontal="right"/>
    </xf>
    <xf numFmtId="3" fontId="5" fillId="3" borderId="11" xfId="0" applyNumberFormat="1" applyFont="1" applyFill="1" applyBorder="1" applyAlignment="1">
      <alignment horizontal="right"/>
    </xf>
    <xf numFmtId="4" fontId="0" fillId="0" borderId="5" xfId="0" applyNumberFormat="1" applyBorder="1"/>
    <xf numFmtId="3" fontId="13" fillId="0" borderId="7" xfId="0" applyNumberFormat="1" applyFont="1" applyBorder="1"/>
    <xf numFmtId="3" fontId="0" fillId="4" borderId="5" xfId="0" applyNumberFormat="1" applyFill="1" applyBorder="1"/>
    <xf numFmtId="0" fontId="0" fillId="0" borderId="5" xfId="0" applyBorder="1" applyAlignment="1">
      <alignment horizontal="left"/>
    </xf>
    <xf numFmtId="0" fontId="6" fillId="0" borderId="8" xfId="0" applyFont="1" applyBorder="1" applyAlignment="1">
      <alignment horizontal="left"/>
    </xf>
    <xf numFmtId="3" fontId="7" fillId="0" borderId="12" xfId="0" applyNumberFormat="1" applyFont="1" applyBorder="1"/>
    <xf numFmtId="4" fontId="0" fillId="4" borderId="5" xfId="0" applyNumberFormat="1" applyFill="1" applyBorder="1"/>
    <xf numFmtId="3" fontId="1" fillId="0" borderId="5" xfId="0" applyNumberFormat="1" applyFont="1" applyBorder="1"/>
    <xf numFmtId="3" fontId="0" fillId="0" borderId="6" xfId="0" applyNumberFormat="1" applyBorder="1" applyAlignment="1">
      <alignment horizontal="right"/>
    </xf>
    <xf numFmtId="0" fontId="0" fillId="0" borderId="13" xfId="0" applyBorder="1" applyAlignment="1">
      <alignment horizontal="left"/>
    </xf>
    <xf numFmtId="3" fontId="0" fillId="0" borderId="14" xfId="0" applyNumberFormat="1" applyBorder="1"/>
    <xf numFmtId="3" fontId="0" fillId="0" borderId="13" xfId="0" applyNumberFormat="1" applyBorder="1"/>
    <xf numFmtId="3" fontId="4" fillId="3" borderId="3" xfId="0" applyNumberFormat="1" applyFont="1" applyFill="1" applyBorder="1"/>
    <xf numFmtId="0" fontId="0" fillId="0" borderId="7" xfId="0" applyBorder="1" applyAlignment="1">
      <alignment horizontal="left"/>
    </xf>
    <xf numFmtId="3" fontId="4" fillId="3" borderId="10" xfId="0" applyNumberFormat="1" applyFont="1" applyFill="1" applyBorder="1" applyAlignment="1">
      <alignment horizontal="left"/>
    </xf>
    <xf numFmtId="3" fontId="5" fillId="3" borderId="9" xfId="0" applyNumberFormat="1" applyFont="1" applyFill="1" applyBorder="1" applyAlignment="1">
      <alignment horizontal="right"/>
    </xf>
    <xf numFmtId="3" fontId="1" fillId="0" borderId="13" xfId="0" applyNumberFormat="1" applyFont="1" applyBorder="1"/>
    <xf numFmtId="0" fontId="14" fillId="2" borderId="1" xfId="0" applyFont="1" applyFill="1" applyBorder="1" applyAlignment="1">
      <alignment horizontal="left"/>
    </xf>
    <xf numFmtId="3" fontId="14" fillId="2" borderId="1" xfId="0" applyNumberFormat="1" applyFont="1" applyFill="1" applyBorder="1" applyAlignment="1">
      <alignment horizontal="right"/>
    </xf>
    <xf numFmtId="0" fontId="2" fillId="5" borderId="1" xfId="0" applyFont="1" applyFill="1" applyBorder="1" applyAlignment="1">
      <alignment horizontal="left"/>
    </xf>
    <xf numFmtId="3" fontId="2" fillId="5" borderId="1" xfId="0" applyNumberFormat="1" applyFont="1" applyFill="1" applyBorder="1" applyAlignment="1">
      <alignment horizontal="right"/>
    </xf>
    <xf numFmtId="3" fontId="2" fillId="5" borderId="2" xfId="0" applyNumberFormat="1" applyFont="1" applyFill="1" applyBorder="1" applyAlignment="1">
      <alignment horizontal="right"/>
    </xf>
    <xf numFmtId="0" fontId="15" fillId="0" borderId="0" xfId="0" applyFont="1" applyAlignment="1">
      <alignment horizontal="left"/>
    </xf>
    <xf numFmtId="0" fontId="1" fillId="6" borderId="0" xfId="1" applyFill="1"/>
    <xf numFmtId="0" fontId="16" fillId="6" borderId="0" xfId="1" applyFont="1" applyFill="1"/>
    <xf numFmtId="3" fontId="16" fillId="6" borderId="0" xfId="1" applyNumberFormat="1" applyFont="1" applyFill="1"/>
    <xf numFmtId="3" fontId="1" fillId="6" borderId="0" xfId="1" applyNumberFormat="1" applyFill="1"/>
    <xf numFmtId="0" fontId="17" fillId="6" borderId="0" xfId="1" applyFont="1" applyFill="1"/>
    <xf numFmtId="3" fontId="14" fillId="6" borderId="0" xfId="1" applyNumberFormat="1" applyFont="1" applyFill="1"/>
    <xf numFmtId="0" fontId="18" fillId="6" borderId="0" xfId="1" applyFont="1" applyFill="1"/>
    <xf numFmtId="0" fontId="19" fillId="6" borderId="0" xfId="1" applyFont="1" applyFill="1"/>
    <xf numFmtId="3" fontId="18" fillId="6" borderId="0" xfId="1" applyNumberFormat="1" applyFont="1" applyFill="1"/>
    <xf numFmtId="3" fontId="19" fillId="6" borderId="0" xfId="1" applyNumberFormat="1" applyFont="1" applyFill="1"/>
    <xf numFmtId="3" fontId="1" fillId="6" borderId="0" xfId="1" applyNumberFormat="1" applyFill="1" applyAlignment="1">
      <alignment horizontal="center"/>
    </xf>
    <xf numFmtId="0" fontId="11" fillId="6" borderId="0" xfId="1" applyFont="1" applyFill="1"/>
    <xf numFmtId="0" fontId="20" fillId="6" borderId="0" xfId="1" applyFont="1" applyFill="1"/>
    <xf numFmtId="0" fontId="7" fillId="6" borderId="0" xfId="1" applyFont="1" applyFill="1"/>
    <xf numFmtId="0" fontId="11" fillId="6" borderId="15" xfId="1" applyFont="1" applyFill="1" applyBorder="1"/>
    <xf numFmtId="0" fontId="11" fillId="6" borderId="16" xfId="1" applyFont="1" applyFill="1" applyBorder="1"/>
    <xf numFmtId="3" fontId="11" fillId="6" borderId="16" xfId="1" applyNumberFormat="1" applyFont="1" applyFill="1" applyBorder="1"/>
    <xf numFmtId="0" fontId="1" fillId="6" borderId="16" xfId="1" applyFill="1" applyBorder="1"/>
    <xf numFmtId="3" fontId="11" fillId="6" borderId="16" xfId="1" applyNumberFormat="1" applyFont="1" applyFill="1" applyBorder="1" applyAlignment="1">
      <alignment horizontal="right"/>
    </xf>
    <xf numFmtId="3" fontId="1" fillId="6" borderId="16" xfId="1" applyNumberFormat="1" applyFill="1" applyBorder="1"/>
    <xf numFmtId="0" fontId="23" fillId="6" borderId="17" xfId="1" applyFont="1" applyFill="1" applyBorder="1" applyAlignment="1">
      <alignment horizontal="left"/>
    </xf>
    <xf numFmtId="0" fontId="24" fillId="6" borderId="18" xfId="1" applyFont="1" applyFill="1" applyBorder="1"/>
    <xf numFmtId="3" fontId="1" fillId="6" borderId="17" xfId="1" applyNumberFormat="1" applyFill="1" applyBorder="1"/>
    <xf numFmtId="3" fontId="1" fillId="6" borderId="19" xfId="1" applyNumberFormat="1" applyFill="1" applyBorder="1"/>
    <xf numFmtId="3" fontId="1" fillId="6" borderId="18" xfId="1" applyNumberFormat="1" applyFill="1" applyBorder="1"/>
    <xf numFmtId="3" fontId="1" fillId="6" borderId="20" xfId="1" applyNumberFormat="1" applyFill="1" applyBorder="1"/>
    <xf numFmtId="3" fontId="1" fillId="6" borderId="21" xfId="1" applyNumberFormat="1" applyFill="1" applyBorder="1"/>
    <xf numFmtId="0" fontId="25" fillId="6" borderId="0" xfId="1" applyFont="1" applyFill="1"/>
    <xf numFmtId="0" fontId="23" fillId="6" borderId="22" xfId="1" applyFont="1" applyFill="1" applyBorder="1" applyAlignment="1">
      <alignment horizontal="left"/>
    </xf>
    <xf numFmtId="3" fontId="1" fillId="6" borderId="22" xfId="1" applyNumberFormat="1" applyFill="1" applyBorder="1"/>
    <xf numFmtId="3" fontId="1" fillId="6" borderId="23" xfId="1" applyNumberFormat="1" applyFill="1" applyBorder="1"/>
    <xf numFmtId="3" fontId="1" fillId="6" borderId="24" xfId="1" applyNumberFormat="1" applyFill="1" applyBorder="1"/>
    <xf numFmtId="3" fontId="1" fillId="6" borderId="25" xfId="1" applyNumberFormat="1" applyFill="1" applyBorder="1"/>
    <xf numFmtId="3" fontId="1" fillId="6" borderId="26" xfId="1" applyNumberFormat="1" applyFill="1" applyBorder="1"/>
    <xf numFmtId="0" fontId="24" fillId="6" borderId="20" xfId="1" applyFont="1" applyFill="1" applyBorder="1"/>
    <xf numFmtId="3" fontId="11" fillId="6" borderId="0" xfId="1" applyNumberFormat="1" applyFont="1" applyFill="1" applyAlignment="1">
      <alignment horizontal="right"/>
    </xf>
    <xf numFmtId="0" fontId="24" fillId="6" borderId="6" xfId="1" applyFont="1" applyFill="1" applyBorder="1"/>
    <xf numFmtId="0" fontId="24" fillId="6" borderId="27" xfId="1" applyFont="1" applyFill="1" applyBorder="1"/>
    <xf numFmtId="3" fontId="1" fillId="6" borderId="28" xfId="1" applyNumberFormat="1" applyFill="1" applyBorder="1"/>
    <xf numFmtId="3" fontId="1" fillId="6" borderId="29" xfId="1" applyNumberFormat="1" applyFill="1" applyBorder="1"/>
    <xf numFmtId="3" fontId="1" fillId="6" borderId="27" xfId="1" applyNumberFormat="1" applyFill="1" applyBorder="1"/>
    <xf numFmtId="0" fontId="6" fillId="6" borderId="0" xfId="1" applyFont="1" applyFill="1"/>
    <xf numFmtId="0" fontId="26" fillId="6" borderId="20" xfId="1" applyFont="1" applyFill="1" applyBorder="1"/>
    <xf numFmtId="3" fontId="6" fillId="6" borderId="0" xfId="1" applyNumberFormat="1" applyFont="1" applyFill="1" applyAlignment="1">
      <alignment horizontal="right"/>
    </xf>
    <xf numFmtId="0" fontId="27" fillId="6" borderId="20" xfId="1" applyFont="1" applyFill="1" applyBorder="1"/>
    <xf numFmtId="0" fontId="28" fillId="6" borderId="27" xfId="1" applyFont="1" applyFill="1" applyBorder="1"/>
    <xf numFmtId="3" fontId="1" fillId="6" borderId="30" xfId="1" applyNumberFormat="1" applyFill="1" applyBorder="1"/>
    <xf numFmtId="0" fontId="1" fillId="6" borderId="17" xfId="1" applyFill="1" applyBorder="1"/>
    <xf numFmtId="0" fontId="1" fillId="6" borderId="20" xfId="1" applyFill="1" applyBorder="1"/>
    <xf numFmtId="0" fontId="1" fillId="6" borderId="22" xfId="1" applyFill="1" applyBorder="1"/>
    <xf numFmtId="0" fontId="1" fillId="6" borderId="27" xfId="1" applyFill="1" applyBorder="1"/>
    <xf numFmtId="0" fontId="1" fillId="0" borderId="0" xfId="1"/>
    <xf numFmtId="3" fontId="1" fillId="0" borderId="0" xfId="1" applyNumberFormat="1"/>
    <xf numFmtId="0" fontId="6" fillId="0" borderId="3" xfId="1" applyFont="1" applyBorder="1"/>
    <xf numFmtId="3" fontId="7" fillId="0" borderId="3" xfId="1" applyNumberFormat="1" applyFont="1" applyBorder="1" applyAlignment="1">
      <alignment horizontal="center"/>
    </xf>
    <xf numFmtId="0" fontId="2" fillId="0" borderId="10" xfId="1" applyFont="1" applyBorder="1"/>
    <xf numFmtId="3" fontId="33" fillId="0" borderId="10" xfId="1" applyNumberFormat="1" applyFont="1" applyBorder="1"/>
    <xf numFmtId="3" fontId="34" fillId="0" borderId="10" xfId="1" applyNumberFormat="1" applyFont="1" applyBorder="1"/>
    <xf numFmtId="0" fontId="2" fillId="0" borderId="31" xfId="1" applyFont="1" applyBorder="1"/>
    <xf numFmtId="3" fontId="33" fillId="0" borderId="31" xfId="1" applyNumberFormat="1" applyFont="1" applyBorder="1"/>
    <xf numFmtId="3" fontId="34" fillId="0" borderId="31" xfId="1" applyNumberFormat="1" applyFont="1" applyBorder="1"/>
    <xf numFmtId="0" fontId="6" fillId="0" borderId="0" xfId="1" applyFont="1"/>
    <xf numFmtId="0" fontId="35" fillId="0" borderId="3" xfId="1" applyFont="1" applyBorder="1"/>
    <xf numFmtId="3" fontId="36" fillId="0" borderId="3" xfId="1" applyNumberFormat="1" applyFont="1" applyBorder="1"/>
    <xf numFmtId="3" fontId="37" fillId="0" borderId="3" xfId="1" applyNumberFormat="1" applyFont="1" applyBorder="1"/>
    <xf numFmtId="0" fontId="35" fillId="0" borderId="10" xfId="1" applyFont="1" applyBorder="1"/>
    <xf numFmtId="3" fontId="36" fillId="0" borderId="10" xfId="1" applyNumberFormat="1" applyFont="1" applyBorder="1"/>
    <xf numFmtId="3" fontId="37" fillId="0" borderId="10" xfId="1" applyNumberFormat="1" applyFont="1" applyBorder="1"/>
    <xf numFmtId="0" fontId="35" fillId="0" borderId="31" xfId="1" applyFont="1" applyBorder="1"/>
    <xf numFmtId="3" fontId="36" fillId="0" borderId="31" xfId="1" applyNumberFormat="1" applyFont="1" applyBorder="1"/>
    <xf numFmtId="3" fontId="37" fillId="0" borderId="31" xfId="1" applyNumberFormat="1" applyFont="1" applyBorder="1"/>
    <xf numFmtId="0" fontId="11" fillId="0" borderId="0" xfId="1" applyFont="1"/>
    <xf numFmtId="0" fontId="25" fillId="0" borderId="0" xfId="1" applyFont="1"/>
    <xf numFmtId="0" fontId="7" fillId="0" borderId="0" xfId="1" applyFont="1"/>
    <xf numFmtId="3" fontId="11" fillId="0" borderId="0" xfId="1" applyNumberFormat="1" applyFont="1" applyAlignment="1">
      <alignment horizontal="right"/>
    </xf>
    <xf numFmtId="3" fontId="6" fillId="0" borderId="0" xfId="1" applyNumberFormat="1" applyFont="1" applyAlignment="1">
      <alignment horizontal="right"/>
    </xf>
    <xf numFmtId="3" fontId="0" fillId="0" borderId="55" xfId="0" applyNumberFormat="1" applyBorder="1"/>
    <xf numFmtId="0" fontId="23" fillId="6" borderId="28" xfId="1" applyFont="1" applyFill="1" applyBorder="1" applyAlignment="1">
      <alignment horizontal="left"/>
    </xf>
    <xf numFmtId="0" fontId="24" fillId="6" borderId="26" xfId="1" applyFont="1" applyFill="1" applyBorder="1"/>
    <xf numFmtId="49" fontId="21" fillId="7" borderId="50" xfId="1" applyNumberFormat="1" applyFont="1" applyFill="1" applyBorder="1" applyAlignment="1">
      <alignment horizontal="center" vertical="center" wrapText="1"/>
    </xf>
    <xf numFmtId="3" fontId="21" fillId="7" borderId="52" xfId="1" applyNumberFormat="1" applyFont="1" applyFill="1" applyBorder="1" applyAlignment="1">
      <alignment horizontal="center" vertical="center" wrapText="1"/>
    </xf>
    <xf numFmtId="49" fontId="21" fillId="7" borderId="22" xfId="1" applyNumberFormat="1" applyFont="1" applyFill="1" applyBorder="1" applyAlignment="1">
      <alignment horizontal="center" vertical="center" wrapText="1"/>
    </xf>
    <xf numFmtId="49" fontId="21" fillId="7" borderId="23" xfId="1" applyNumberFormat="1" applyFont="1" applyFill="1" applyBorder="1" applyAlignment="1">
      <alignment vertical="center" wrapText="1"/>
    </xf>
    <xf numFmtId="49" fontId="21" fillId="7" borderId="23" xfId="1" applyNumberFormat="1" applyFont="1" applyFill="1" applyBorder="1" applyAlignment="1">
      <alignment horizontal="center" vertical="center" wrapText="1"/>
    </xf>
    <xf numFmtId="49" fontId="21" fillId="7" borderId="24" xfId="1" applyNumberFormat="1" applyFont="1" applyFill="1" applyBorder="1" applyAlignment="1">
      <alignment horizontal="center" vertical="center" wrapText="1"/>
    </xf>
    <xf numFmtId="49" fontId="21" fillId="7" borderId="27" xfId="1" applyNumberFormat="1" applyFont="1" applyFill="1" applyBorder="1" applyAlignment="1">
      <alignment horizontal="center" vertical="center" wrapText="1"/>
    </xf>
    <xf numFmtId="3" fontId="21" fillId="7" borderId="29" xfId="1" applyNumberFormat="1" applyFont="1" applyFill="1" applyBorder="1" applyAlignment="1">
      <alignment horizontal="center" vertical="center" wrapText="1"/>
    </xf>
    <xf numFmtId="3" fontId="21" fillId="7" borderId="23" xfId="1" applyNumberFormat="1" applyFont="1" applyFill="1" applyBorder="1" applyAlignment="1">
      <alignment vertical="center" wrapText="1"/>
    </xf>
    <xf numFmtId="3" fontId="21" fillId="7" borderId="23" xfId="1" applyNumberFormat="1" applyFont="1" applyFill="1" applyBorder="1" applyAlignment="1">
      <alignment horizontal="center" vertical="center" wrapText="1"/>
    </xf>
    <xf numFmtId="3" fontId="21" fillId="7" borderId="27" xfId="1" applyNumberFormat="1" applyFont="1" applyFill="1" applyBorder="1" applyAlignment="1">
      <alignment horizontal="center" vertical="center" wrapText="1"/>
    </xf>
    <xf numFmtId="0" fontId="6" fillId="8" borderId="34" xfId="1" applyFont="1" applyFill="1" applyBorder="1"/>
    <xf numFmtId="0" fontId="6" fillId="8" borderId="48" xfId="1" applyFont="1" applyFill="1" applyBorder="1"/>
    <xf numFmtId="3" fontId="6" fillId="8" borderId="34" xfId="1" applyNumberFormat="1" applyFont="1" applyFill="1" applyBorder="1" applyAlignment="1">
      <alignment horizontal="right"/>
    </xf>
    <xf numFmtId="3" fontId="6" fillId="8" borderId="42" xfId="1" applyNumberFormat="1" applyFont="1" applyFill="1" applyBorder="1" applyAlignment="1">
      <alignment horizontal="right"/>
    </xf>
    <xf numFmtId="3" fontId="6" fillId="8" borderId="41" xfId="1" applyNumberFormat="1" applyFont="1" applyFill="1" applyBorder="1" applyAlignment="1">
      <alignment horizontal="right"/>
    </xf>
    <xf numFmtId="3" fontId="6" fillId="8" borderId="48" xfId="1" applyNumberFormat="1" applyFont="1" applyFill="1" applyBorder="1" applyAlignment="1">
      <alignment horizontal="right"/>
    </xf>
    <xf numFmtId="3" fontId="6" fillId="8" borderId="43" xfId="1" applyNumberFormat="1" applyFont="1" applyFill="1" applyBorder="1" applyAlignment="1">
      <alignment horizontal="right"/>
    </xf>
    <xf numFmtId="0" fontId="22" fillId="9" borderId="50" xfId="1" applyFont="1" applyFill="1" applyBorder="1" applyAlignment="1">
      <alignment horizontal="left"/>
    </xf>
    <xf numFmtId="0" fontId="23" fillId="9" borderId="35" xfId="1" applyFont="1" applyFill="1" applyBorder="1" applyAlignment="1">
      <alignment horizontal="left"/>
    </xf>
    <xf numFmtId="3" fontId="7" fillId="9" borderId="50" xfId="1" applyNumberFormat="1" applyFont="1" applyFill="1" applyBorder="1"/>
    <xf numFmtId="3" fontId="7" fillId="9" borderId="47" xfId="1" applyNumberFormat="1" applyFont="1" applyFill="1" applyBorder="1"/>
    <xf numFmtId="3" fontId="7" fillId="9" borderId="35" xfId="1" applyNumberFormat="1" applyFont="1" applyFill="1" applyBorder="1"/>
    <xf numFmtId="3" fontId="7" fillId="9" borderId="51" xfId="1" applyNumberFormat="1" applyFont="1" applyFill="1" applyBorder="1"/>
    <xf numFmtId="3" fontId="7" fillId="9" borderId="52" xfId="1" applyNumberFormat="1" applyFont="1" applyFill="1" applyBorder="1"/>
    <xf numFmtId="0" fontId="22" fillId="9" borderId="50" xfId="1" applyFont="1" applyFill="1" applyBorder="1"/>
    <xf numFmtId="0" fontId="23" fillId="9" borderId="51" xfId="1" applyFont="1" applyFill="1" applyBorder="1"/>
    <xf numFmtId="0" fontId="22" fillId="9" borderId="44" xfId="1" applyFont="1" applyFill="1" applyBorder="1"/>
    <xf numFmtId="0" fontId="25" fillId="9" borderId="57" xfId="1" applyFont="1" applyFill="1" applyBorder="1"/>
    <xf numFmtId="0" fontId="25" fillId="9" borderId="51" xfId="1" applyFont="1" applyFill="1" applyBorder="1"/>
    <xf numFmtId="0" fontId="22" fillId="9" borderId="54" xfId="1" applyFont="1" applyFill="1" applyBorder="1"/>
    <xf numFmtId="0" fontId="22" fillId="9" borderId="51" xfId="1" applyFont="1" applyFill="1" applyBorder="1"/>
    <xf numFmtId="0" fontId="22" fillId="9" borderId="34" xfId="1" applyFont="1" applyFill="1" applyBorder="1"/>
    <xf numFmtId="0" fontId="32" fillId="9" borderId="48" xfId="1" applyFont="1" applyFill="1" applyBorder="1"/>
    <xf numFmtId="3" fontId="7" fillId="9" borderId="40" xfId="1" applyNumberFormat="1" applyFont="1" applyFill="1" applyBorder="1"/>
    <xf numFmtId="3" fontId="7" fillId="9" borderId="38" xfId="1" applyNumberFormat="1" applyFont="1" applyFill="1" applyBorder="1"/>
    <xf numFmtId="3" fontId="7" fillId="9" borderId="37" xfId="1" applyNumberFormat="1" applyFont="1" applyFill="1" applyBorder="1"/>
    <xf numFmtId="3" fontId="7" fillId="9" borderId="58" xfId="1" applyNumberFormat="1" applyFont="1" applyFill="1" applyBorder="1"/>
    <xf numFmtId="3" fontId="7" fillId="9" borderId="59" xfId="1" applyNumberFormat="1" applyFont="1" applyFill="1" applyBorder="1"/>
    <xf numFmtId="3" fontId="7" fillId="9" borderId="49" xfId="1" applyNumberFormat="1" applyFont="1" applyFill="1" applyBorder="1"/>
    <xf numFmtId="0" fontId="23" fillId="10" borderId="17" xfId="1" applyFont="1" applyFill="1" applyBorder="1" applyAlignment="1">
      <alignment horizontal="left"/>
    </xf>
    <xf numFmtId="0" fontId="24" fillId="10" borderId="18" xfId="1" applyFont="1" applyFill="1" applyBorder="1"/>
    <xf numFmtId="3" fontId="1" fillId="10" borderId="17" xfId="1" applyNumberFormat="1" applyFill="1" applyBorder="1"/>
    <xf numFmtId="3" fontId="1" fillId="10" borderId="19" xfId="1" applyNumberFormat="1" applyFill="1" applyBorder="1"/>
    <xf numFmtId="3" fontId="1" fillId="10" borderId="18" xfId="1" applyNumberFormat="1" applyFill="1" applyBorder="1"/>
    <xf numFmtId="3" fontId="1" fillId="10" borderId="20" xfId="1" applyNumberFormat="1" applyFill="1" applyBorder="1"/>
    <xf numFmtId="3" fontId="1" fillId="10" borderId="21" xfId="1" applyNumberFormat="1" applyFill="1" applyBorder="1"/>
    <xf numFmtId="0" fontId="23" fillId="10" borderId="22" xfId="1" applyFont="1" applyFill="1" applyBorder="1" applyAlignment="1">
      <alignment horizontal="left"/>
    </xf>
    <xf numFmtId="0" fontId="24" fillId="10" borderId="24" xfId="1" applyFont="1" applyFill="1" applyBorder="1"/>
    <xf numFmtId="3" fontId="1" fillId="10" borderId="22" xfId="1" applyNumberFormat="1" applyFill="1" applyBorder="1"/>
    <xf numFmtId="3" fontId="1" fillId="10" borderId="23" xfId="1" applyNumberFormat="1" applyFill="1" applyBorder="1"/>
    <xf numFmtId="3" fontId="1" fillId="10" borderId="24" xfId="1" applyNumberFormat="1" applyFill="1" applyBorder="1"/>
    <xf numFmtId="3" fontId="1" fillId="10" borderId="25" xfId="1" applyNumberFormat="1" applyFill="1" applyBorder="1"/>
    <xf numFmtId="3" fontId="1" fillId="10" borderId="26" xfId="1" applyNumberFormat="1" applyFill="1" applyBorder="1"/>
    <xf numFmtId="3" fontId="1" fillId="10" borderId="45" xfId="1" applyNumberFormat="1" applyFill="1" applyBorder="1"/>
    <xf numFmtId="0" fontId="24" fillId="10" borderId="20" xfId="1" applyFont="1" applyFill="1" applyBorder="1"/>
    <xf numFmtId="0" fontId="24" fillId="10" borderId="27" xfId="1" applyFont="1" applyFill="1" applyBorder="1"/>
    <xf numFmtId="3" fontId="1" fillId="10" borderId="28" xfId="1" applyNumberFormat="1" applyFill="1" applyBorder="1"/>
    <xf numFmtId="3" fontId="1" fillId="10" borderId="29" xfId="1" applyNumberFormat="1" applyFill="1" applyBorder="1"/>
    <xf numFmtId="3" fontId="1" fillId="10" borderId="27" xfId="1" applyNumberFormat="1" applyFill="1" applyBorder="1"/>
    <xf numFmtId="0" fontId="26" fillId="10" borderId="20" xfId="1" applyFont="1" applyFill="1" applyBorder="1"/>
    <xf numFmtId="0" fontId="23" fillId="10" borderId="22" xfId="1" applyFont="1" applyFill="1" applyBorder="1"/>
    <xf numFmtId="0" fontId="26" fillId="10" borderId="27" xfId="1" applyFont="1" applyFill="1" applyBorder="1"/>
    <xf numFmtId="0" fontId="23" fillId="10" borderId="36" xfId="1" applyFont="1" applyFill="1" applyBorder="1" applyAlignment="1">
      <alignment horizontal="left"/>
    </xf>
    <xf numFmtId="0" fontId="23" fillId="10" borderId="17" xfId="1" applyFont="1" applyFill="1" applyBorder="1"/>
    <xf numFmtId="0" fontId="27" fillId="10" borderId="20" xfId="1" applyFont="1" applyFill="1" applyBorder="1"/>
    <xf numFmtId="0" fontId="23" fillId="10" borderId="36" xfId="1" applyFont="1" applyFill="1" applyBorder="1"/>
    <xf numFmtId="0" fontId="24" fillId="10" borderId="14" xfId="1" applyFont="1" applyFill="1" applyBorder="1"/>
    <xf numFmtId="0" fontId="29" fillId="10" borderId="17" xfId="1" applyFont="1" applyFill="1" applyBorder="1"/>
    <xf numFmtId="0" fontId="30" fillId="10" borderId="20" xfId="1" applyFont="1" applyFill="1" applyBorder="1"/>
    <xf numFmtId="0" fontId="29" fillId="10" borderId="15" xfId="1" applyFont="1" applyFill="1" applyBorder="1"/>
    <xf numFmtId="0" fontId="30" fillId="10" borderId="53" xfId="1" applyFont="1" applyFill="1" applyBorder="1"/>
    <xf numFmtId="3" fontId="11" fillId="10" borderId="24" xfId="1" applyNumberFormat="1" applyFont="1" applyFill="1" applyBorder="1" applyAlignment="1">
      <alignment horizontal="right"/>
    </xf>
    <xf numFmtId="3" fontId="11" fillId="10" borderId="28" xfId="1" applyNumberFormat="1" applyFont="1" applyFill="1" applyBorder="1" applyAlignment="1">
      <alignment horizontal="right"/>
    </xf>
    <xf numFmtId="3" fontId="11" fillId="10" borderId="25" xfId="1" applyNumberFormat="1" applyFont="1" applyFill="1" applyBorder="1" applyAlignment="1">
      <alignment horizontal="right"/>
    </xf>
    <xf numFmtId="3" fontId="11" fillId="10" borderId="26" xfId="1" applyNumberFormat="1" applyFont="1" applyFill="1" applyBorder="1" applyAlignment="1">
      <alignment horizontal="right"/>
    </xf>
    <xf numFmtId="3" fontId="11" fillId="10" borderId="27" xfId="1" applyNumberFormat="1" applyFont="1" applyFill="1" applyBorder="1" applyAlignment="1">
      <alignment horizontal="right"/>
    </xf>
    <xf numFmtId="0" fontId="31" fillId="10" borderId="17" xfId="1" applyFont="1" applyFill="1" applyBorder="1"/>
    <xf numFmtId="0" fontId="31" fillId="10" borderId="28" xfId="1" applyFont="1" applyFill="1" applyBorder="1"/>
    <xf numFmtId="0" fontId="26" fillId="10" borderId="26" xfId="1" applyFont="1" applyFill="1" applyBorder="1"/>
    <xf numFmtId="3" fontId="1" fillId="10" borderId="30" xfId="1" applyNumberFormat="1" applyFill="1" applyBorder="1"/>
    <xf numFmtId="0" fontId="31" fillId="10" borderId="22" xfId="1" applyFont="1" applyFill="1" applyBorder="1"/>
    <xf numFmtId="3" fontId="40" fillId="11" borderId="60" xfId="1" applyNumberFormat="1" applyFont="1" applyFill="1" applyBorder="1"/>
    <xf numFmtId="3" fontId="40" fillId="11" borderId="61" xfId="1" applyNumberFormat="1" applyFont="1" applyFill="1" applyBorder="1"/>
    <xf numFmtId="3" fontId="40" fillId="11" borderId="62" xfId="1" applyNumberFormat="1" applyFont="1" applyFill="1" applyBorder="1"/>
    <xf numFmtId="3" fontId="1" fillId="12" borderId="63" xfId="1" applyNumberFormat="1" applyFill="1" applyBorder="1"/>
    <xf numFmtId="3" fontId="1" fillId="12" borderId="56" xfId="1" applyNumberFormat="1" applyFill="1" applyBorder="1"/>
    <xf numFmtId="3" fontId="1" fillId="12" borderId="64" xfId="1" applyNumberFormat="1" applyFill="1" applyBorder="1"/>
    <xf numFmtId="3" fontId="1" fillId="0" borderId="56" xfId="1" applyNumberFormat="1" applyBorder="1"/>
    <xf numFmtId="3" fontId="1" fillId="0" borderId="64" xfId="1" applyNumberFormat="1" applyBorder="1"/>
    <xf numFmtId="3" fontId="1" fillId="12" borderId="65" xfId="1" applyNumberFormat="1" applyFill="1" applyBorder="1"/>
    <xf numFmtId="3" fontId="1" fillId="12" borderId="66" xfId="1" applyNumberFormat="1" applyFill="1" applyBorder="1"/>
    <xf numFmtId="3" fontId="1" fillId="12" borderId="67" xfId="1" applyNumberFormat="1" applyFill="1" applyBorder="1"/>
    <xf numFmtId="3" fontId="7" fillId="11" borderId="60" xfId="1" applyNumberFormat="1" applyFont="1" applyFill="1" applyBorder="1"/>
    <xf numFmtId="3" fontId="7" fillId="11" borderId="61" xfId="1" applyNumberFormat="1" applyFont="1" applyFill="1" applyBorder="1"/>
    <xf numFmtId="3" fontId="1" fillId="12" borderId="68" xfId="1" applyNumberFormat="1" applyFill="1" applyBorder="1"/>
    <xf numFmtId="3" fontId="1" fillId="12" borderId="69" xfId="1" applyNumberFormat="1" applyFill="1" applyBorder="1"/>
    <xf numFmtId="3" fontId="1" fillId="12" borderId="70" xfId="1" applyNumberFormat="1" applyFill="1" applyBorder="1"/>
    <xf numFmtId="3" fontId="7" fillId="11" borderId="62" xfId="1" applyNumberFormat="1" applyFont="1" applyFill="1" applyBorder="1"/>
    <xf numFmtId="3" fontId="41" fillId="0" borderId="56" xfId="1" applyNumberFormat="1" applyFont="1" applyBorder="1"/>
    <xf numFmtId="3" fontId="41" fillId="0" borderId="64" xfId="1" applyNumberFormat="1" applyFont="1" applyBorder="1"/>
    <xf numFmtId="3" fontId="41" fillId="12" borderId="69" xfId="1" applyNumberFormat="1" applyFont="1" applyFill="1" applyBorder="1"/>
    <xf numFmtId="3" fontId="41" fillId="12" borderId="70" xfId="1" applyNumberFormat="1" applyFont="1" applyFill="1" applyBorder="1"/>
    <xf numFmtId="3" fontId="1" fillId="0" borderId="69" xfId="1" applyNumberFormat="1" applyBorder="1"/>
    <xf numFmtId="3" fontId="1" fillId="0" borderId="70" xfId="1" applyNumberFormat="1" applyBorder="1"/>
    <xf numFmtId="3" fontId="1" fillId="13" borderId="56" xfId="1" applyNumberFormat="1" applyFill="1" applyBorder="1"/>
    <xf numFmtId="3" fontId="1" fillId="13" borderId="64" xfId="1" applyNumberFormat="1" applyFill="1" applyBorder="1"/>
    <xf numFmtId="3" fontId="42" fillId="0" borderId="64" xfId="1" applyNumberFormat="1" applyFont="1" applyBorder="1"/>
    <xf numFmtId="3" fontId="42" fillId="0" borderId="56" xfId="1" applyNumberFormat="1" applyFont="1" applyBorder="1"/>
    <xf numFmtId="3" fontId="42" fillId="12" borderId="56" xfId="1" applyNumberFormat="1" applyFont="1" applyFill="1" applyBorder="1"/>
    <xf numFmtId="3" fontId="7" fillId="11" borderId="71" xfId="1" applyNumberFormat="1" applyFont="1" applyFill="1" applyBorder="1"/>
    <xf numFmtId="3" fontId="1" fillId="12" borderId="72" xfId="1" applyNumberFormat="1" applyFill="1" applyBorder="1"/>
    <xf numFmtId="3" fontId="1" fillId="12" borderId="73" xfId="1" applyNumberFormat="1" applyFill="1" applyBorder="1"/>
    <xf numFmtId="3" fontId="43" fillId="12" borderId="70" xfId="1" applyNumberFormat="1" applyFont="1" applyFill="1" applyBorder="1" applyAlignment="1">
      <alignment horizontal="right"/>
    </xf>
    <xf numFmtId="3" fontId="7" fillId="11" borderId="74" xfId="1" applyNumberFormat="1" applyFont="1" applyFill="1" applyBorder="1"/>
    <xf numFmtId="3" fontId="7" fillId="11" borderId="75" xfId="1" applyNumberFormat="1" applyFont="1" applyFill="1" applyBorder="1"/>
    <xf numFmtId="3" fontId="1" fillId="0" borderId="63" xfId="1" applyNumberFormat="1" applyBorder="1"/>
    <xf numFmtId="3" fontId="1" fillId="0" borderId="68" xfId="1" applyNumberFormat="1" applyBorder="1"/>
    <xf numFmtId="3" fontId="1" fillId="6" borderId="45" xfId="1" applyNumberFormat="1" applyFill="1" applyBorder="1"/>
    <xf numFmtId="3" fontId="43" fillId="0" borderId="76" xfId="1" applyNumberFormat="1" applyFont="1" applyBorder="1"/>
    <xf numFmtId="3" fontId="1" fillId="0" borderId="77" xfId="1" applyNumberFormat="1" applyBorder="1"/>
    <xf numFmtId="3" fontId="11" fillId="0" borderId="77" xfId="1" applyNumberFormat="1" applyFont="1" applyBorder="1" applyAlignment="1">
      <alignment horizontal="right"/>
    </xf>
    <xf numFmtId="3" fontId="20" fillId="0" borderId="1" xfId="0" applyNumberFormat="1" applyFont="1" applyBorder="1" applyAlignment="1">
      <alignment horizontal="center" wrapText="1"/>
    </xf>
    <xf numFmtId="0" fontId="20" fillId="0" borderId="1" xfId="0" applyFont="1" applyBorder="1" applyAlignment="1">
      <alignment horizontal="left"/>
    </xf>
    <xf numFmtId="0" fontId="11" fillId="0" borderId="15" xfId="1" applyFont="1" applyBorder="1"/>
    <xf numFmtId="0" fontId="11" fillId="0" borderId="53" xfId="1" applyFont="1" applyBorder="1"/>
    <xf numFmtId="0" fontId="45" fillId="0" borderId="3" xfId="1" applyFont="1" applyBorder="1"/>
    <xf numFmtId="0" fontId="49" fillId="0" borderId="0" xfId="1" applyFont="1"/>
    <xf numFmtId="3" fontId="51" fillId="0" borderId="56" xfId="1" applyNumberFormat="1" applyFont="1" applyBorder="1"/>
    <xf numFmtId="3" fontId="51" fillId="0" borderId="64" xfId="1" applyNumberFormat="1" applyFont="1" applyBorder="1"/>
    <xf numFmtId="3" fontId="51" fillId="0" borderId="72" xfId="1" applyNumberFormat="1" applyFont="1" applyBorder="1"/>
    <xf numFmtId="3" fontId="14" fillId="0" borderId="5" xfId="0" applyNumberFormat="1" applyFont="1" applyBorder="1"/>
    <xf numFmtId="3" fontId="34" fillId="0" borderId="5" xfId="0" applyNumberFormat="1" applyFont="1" applyBorder="1"/>
    <xf numFmtId="3" fontId="51" fillId="0" borderId="73" xfId="1" applyNumberFormat="1" applyFont="1" applyBorder="1"/>
    <xf numFmtId="3" fontId="51" fillId="0" borderId="69" xfId="1" applyNumberFormat="1" applyFont="1" applyBorder="1"/>
    <xf numFmtId="3" fontId="51" fillId="0" borderId="70" xfId="1" applyNumberFormat="1" applyFont="1" applyBorder="1"/>
    <xf numFmtId="3" fontId="44" fillId="0" borderId="71" xfId="1" applyNumberFormat="1" applyFont="1" applyBorder="1"/>
    <xf numFmtId="3" fontId="44" fillId="0" borderId="61" xfId="1" applyNumberFormat="1" applyFont="1" applyBorder="1"/>
    <xf numFmtId="3" fontId="44" fillId="0" borderId="62" xfId="1" applyNumberFormat="1" applyFont="1" applyBorder="1"/>
    <xf numFmtId="3" fontId="51" fillId="0" borderId="99" xfId="1" applyNumberFormat="1" applyFont="1" applyBorder="1"/>
    <xf numFmtId="3" fontId="51" fillId="0" borderId="66" xfId="1" applyNumberFormat="1" applyFont="1" applyBorder="1"/>
    <xf numFmtId="3" fontId="51" fillId="0" borderId="78" xfId="1" applyNumberFormat="1" applyFont="1" applyBorder="1"/>
    <xf numFmtId="0" fontId="48" fillId="0" borderId="79" xfId="1" applyFont="1" applyBorder="1" applyAlignment="1">
      <alignment horizontal="left"/>
    </xf>
    <xf numFmtId="0" fontId="23" fillId="0" borderId="102" xfId="1" applyFont="1" applyBorder="1" applyAlignment="1">
      <alignment horizontal="left"/>
    </xf>
    <xf numFmtId="0" fontId="23" fillId="0" borderId="80" xfId="1" applyFont="1" applyBorder="1" applyAlignment="1">
      <alignment horizontal="left"/>
    </xf>
    <xf numFmtId="0" fontId="24" fillId="0" borderId="81" xfId="1" applyFont="1" applyBorder="1"/>
    <xf numFmtId="0" fontId="23" fillId="0" borderId="103" xfId="1" applyFont="1" applyBorder="1" applyAlignment="1">
      <alignment horizontal="left"/>
    </xf>
    <xf numFmtId="0" fontId="24" fillId="0" borderId="104" xfId="1" applyFont="1" applyBorder="1"/>
    <xf numFmtId="0" fontId="48" fillId="0" borderId="105" xfId="1" applyFont="1" applyBorder="1"/>
    <xf numFmtId="0" fontId="23" fillId="0" borderId="106" xfId="1" applyFont="1" applyBorder="1"/>
    <xf numFmtId="0" fontId="24" fillId="0" borderId="91" xfId="1" applyFont="1" applyBorder="1"/>
    <xf numFmtId="0" fontId="23" fillId="0" borderId="103" xfId="1" applyFont="1" applyBorder="1"/>
    <xf numFmtId="0" fontId="48" fillId="0" borderId="107" xfId="1" applyFont="1" applyBorder="1"/>
    <xf numFmtId="0" fontId="25" fillId="0" borderId="108" xfId="1" applyFont="1" applyBorder="1"/>
    <xf numFmtId="0" fontId="23" fillId="0" borderId="109" xfId="1" applyFont="1" applyBorder="1" applyAlignment="1">
      <alignment horizontal="left"/>
    </xf>
    <xf numFmtId="0" fontId="25" fillId="0" borderId="106" xfId="1" applyFont="1" applyBorder="1"/>
    <xf numFmtId="0" fontId="23" fillId="0" borderId="80" xfId="1" applyFont="1" applyBorder="1"/>
    <xf numFmtId="0" fontId="27" fillId="0" borderId="81" xfId="1" applyFont="1" applyBorder="1"/>
    <xf numFmtId="0" fontId="23" fillId="0" borderId="109" xfId="1" applyFont="1" applyBorder="1"/>
    <xf numFmtId="0" fontId="24" fillId="0" borderId="90" xfId="1" applyFont="1" applyBorder="1"/>
    <xf numFmtId="0" fontId="23" fillId="0" borderId="82" xfId="1" applyFont="1" applyBorder="1" applyAlignment="1">
      <alignment horizontal="left"/>
    </xf>
    <xf numFmtId="0" fontId="24" fillId="0" borderId="83" xfId="1" applyFont="1" applyBorder="1"/>
    <xf numFmtId="0" fontId="31" fillId="0" borderId="80" xfId="1" applyFont="1" applyBorder="1"/>
    <xf numFmtId="0" fontId="31" fillId="0" borderId="82" xfId="1" applyFont="1" applyBorder="1"/>
    <xf numFmtId="0" fontId="31" fillId="0" borderId="103" xfId="1" applyFont="1" applyBorder="1"/>
    <xf numFmtId="0" fontId="48" fillId="0" borderId="110" xfId="1" applyFont="1" applyBorder="1"/>
    <xf numFmtId="0" fontId="22" fillId="0" borderId="106" xfId="1" applyFont="1" applyBorder="1"/>
    <xf numFmtId="0" fontId="23" fillId="0" borderId="82" xfId="1" applyFont="1" applyBorder="1"/>
    <xf numFmtId="0" fontId="23" fillId="0" borderId="72" xfId="1" applyFont="1" applyBorder="1" applyAlignment="1">
      <alignment horizontal="left"/>
    </xf>
    <xf numFmtId="0" fontId="24" fillId="0" borderId="64" xfId="1" applyFont="1" applyBorder="1"/>
    <xf numFmtId="0" fontId="23" fillId="0" borderId="72" xfId="1" applyFont="1" applyBorder="1"/>
    <xf numFmtId="0" fontId="48" fillId="0" borderId="112" xfId="1" applyFont="1" applyBorder="1"/>
    <xf numFmtId="0" fontId="32" fillId="0" borderId="113" xfId="1" applyFont="1" applyBorder="1"/>
    <xf numFmtId="0" fontId="23" fillId="0" borderId="73" xfId="1" applyFont="1" applyBorder="1"/>
    <xf numFmtId="3" fontId="51" fillId="0" borderId="67" xfId="1" applyNumberFormat="1" applyFont="1" applyBorder="1"/>
    <xf numFmtId="0" fontId="54" fillId="0" borderId="34" xfId="0" applyFont="1" applyBorder="1" applyAlignment="1">
      <alignment horizontal="left"/>
    </xf>
    <xf numFmtId="0" fontId="20" fillId="0" borderId="1" xfId="0" applyFont="1" applyBorder="1"/>
    <xf numFmtId="3" fontId="20" fillId="0" borderId="2" xfId="0" applyNumberFormat="1" applyFont="1" applyBorder="1" applyAlignment="1">
      <alignment horizontal="right"/>
    </xf>
    <xf numFmtId="0" fontId="49" fillId="0" borderId="3" xfId="0" applyFont="1" applyBorder="1"/>
    <xf numFmtId="3" fontId="14" fillId="0" borderId="4" xfId="0" applyNumberFormat="1" applyFont="1" applyBorder="1" applyAlignment="1">
      <alignment horizontal="right"/>
    </xf>
    <xf numFmtId="0" fontId="14" fillId="0" borderId="5" xfId="0" applyFont="1" applyBorder="1"/>
    <xf numFmtId="0" fontId="55" fillId="0" borderId="5" xfId="0" applyFont="1" applyBorder="1"/>
    <xf numFmtId="3" fontId="55" fillId="0" borderId="7" xfId="0" applyNumberFormat="1" applyFont="1" applyBorder="1"/>
    <xf numFmtId="0" fontId="14" fillId="0" borderId="8" xfId="0" applyFont="1" applyBorder="1"/>
    <xf numFmtId="0" fontId="55" fillId="0" borderId="7" xfId="0" applyFont="1" applyBorder="1"/>
    <xf numFmtId="0" fontId="34" fillId="0" borderId="5" xfId="0" applyFont="1" applyBorder="1"/>
    <xf numFmtId="3" fontId="55" fillId="0" borderId="5" xfId="0" applyNumberFormat="1" applyFont="1" applyBorder="1"/>
    <xf numFmtId="0" fontId="49" fillId="0" borderId="10" xfId="0" applyFont="1" applyBorder="1"/>
    <xf numFmtId="3" fontId="34" fillId="0" borderId="7" xfId="0" applyNumberFormat="1" applyFont="1" applyBorder="1"/>
    <xf numFmtId="0" fontId="55" fillId="0" borderId="5" xfId="0" applyFont="1" applyBorder="1" applyAlignment="1">
      <alignment horizontal="left"/>
    </xf>
    <xf numFmtId="0" fontId="20" fillId="0" borderId="32" xfId="0" applyFont="1" applyBorder="1"/>
    <xf numFmtId="3" fontId="20" fillId="0" borderId="33" xfId="0" applyNumberFormat="1" applyFont="1" applyBorder="1" applyAlignment="1">
      <alignment horizontal="right"/>
    </xf>
    <xf numFmtId="0" fontId="56" fillId="0" borderId="0" xfId="0" applyFont="1"/>
    <xf numFmtId="0" fontId="55" fillId="0" borderId="84" xfId="0" applyFont="1" applyBorder="1" applyAlignment="1">
      <alignment horizontal="left"/>
    </xf>
    <xf numFmtId="3" fontId="49" fillId="0" borderId="85" xfId="0" applyNumberFormat="1" applyFont="1" applyBorder="1" applyAlignment="1">
      <alignment horizontal="left"/>
    </xf>
    <xf numFmtId="3" fontId="14" fillId="0" borderId="85" xfId="0" applyNumberFormat="1" applyFont="1" applyBorder="1" applyAlignment="1">
      <alignment horizontal="right"/>
    </xf>
    <xf numFmtId="0" fontId="57" fillId="0" borderId="1" xfId="0" applyFont="1" applyBorder="1" applyAlignment="1">
      <alignment horizontal="left"/>
    </xf>
    <xf numFmtId="3" fontId="57" fillId="0" borderId="2" xfId="0" applyNumberFormat="1" applyFont="1" applyBorder="1" applyAlignment="1">
      <alignment horizontal="right"/>
    </xf>
    <xf numFmtId="0" fontId="14" fillId="0" borderId="0" xfId="0" applyFont="1" applyAlignment="1">
      <alignment horizontal="left"/>
    </xf>
    <xf numFmtId="0" fontId="45" fillId="0" borderId="116" xfId="1" applyFont="1" applyBorder="1"/>
    <xf numFmtId="0" fontId="45" fillId="0" borderId="118" xfId="1" applyFont="1" applyBorder="1"/>
    <xf numFmtId="0" fontId="45" fillId="0" borderId="119" xfId="1" applyFont="1" applyBorder="1"/>
    <xf numFmtId="0" fontId="45" fillId="0" borderId="8" xfId="1" applyFont="1" applyBorder="1"/>
    <xf numFmtId="0" fontId="45" fillId="0" borderId="120" xfId="1" applyFont="1" applyBorder="1"/>
    <xf numFmtId="0" fontId="2" fillId="0" borderId="7" xfId="1" applyFont="1" applyBorder="1"/>
    <xf numFmtId="0" fontId="6" fillId="0" borderId="120" xfId="1" applyFont="1" applyBorder="1"/>
    <xf numFmtId="3" fontId="49" fillId="0" borderId="86" xfId="0" applyNumberFormat="1" applyFont="1" applyBorder="1"/>
    <xf numFmtId="3" fontId="14" fillId="0" borderId="86" xfId="0" applyNumberFormat="1" applyFont="1" applyBorder="1" applyAlignment="1">
      <alignment horizontal="right"/>
    </xf>
    <xf numFmtId="0" fontId="55" fillId="0" borderId="85" xfId="0" applyFont="1" applyBorder="1" applyAlignment="1">
      <alignment horizontal="left"/>
    </xf>
    <xf numFmtId="3" fontId="34" fillId="0" borderId="85" xfId="0" applyNumberFormat="1" applyFont="1" applyBorder="1"/>
    <xf numFmtId="3" fontId="55" fillId="0" borderId="6" xfId="0" applyNumberFormat="1" applyFont="1" applyBorder="1"/>
    <xf numFmtId="3" fontId="55" fillId="0" borderId="9" xfId="0" applyNumberFormat="1" applyFont="1" applyBorder="1"/>
    <xf numFmtId="3" fontId="34" fillId="0" borderId="84" xfId="0" applyNumberFormat="1" applyFont="1" applyBorder="1"/>
    <xf numFmtId="0" fontId="14" fillId="0" borderId="121" xfId="0" applyFont="1" applyBorder="1" applyAlignment="1">
      <alignment horizontal="left"/>
    </xf>
    <xf numFmtId="3" fontId="14" fillId="0" borderId="121" xfId="0" applyNumberFormat="1" applyFont="1" applyBorder="1"/>
    <xf numFmtId="0" fontId="59" fillId="0" borderId="0" xfId="0" applyFont="1"/>
    <xf numFmtId="3" fontId="44" fillId="0" borderId="122" xfId="1" applyNumberFormat="1" applyFont="1" applyBorder="1"/>
    <xf numFmtId="3" fontId="14" fillId="0" borderId="86" xfId="1" applyNumberFormat="1" applyFont="1" applyBorder="1" applyAlignment="1">
      <alignment horizontal="center" wrapText="1"/>
    </xf>
    <xf numFmtId="3" fontId="37" fillId="0" borderId="115" xfId="1" applyNumberFormat="1" applyFont="1" applyBorder="1"/>
    <xf numFmtId="3" fontId="37" fillId="0" borderId="125" xfId="1" applyNumberFormat="1" applyFont="1" applyBorder="1"/>
    <xf numFmtId="3" fontId="37" fillId="0" borderId="126" xfId="1" applyNumberFormat="1" applyFont="1" applyBorder="1"/>
    <xf numFmtId="0" fontId="37" fillId="0" borderId="0" xfId="1" applyFont="1"/>
    <xf numFmtId="3" fontId="37" fillId="0" borderId="127" xfId="1" applyNumberFormat="1" applyFont="1" applyBorder="1"/>
    <xf numFmtId="0" fontId="60" fillId="0" borderId="0" xfId="0" applyFont="1"/>
    <xf numFmtId="4" fontId="57" fillId="0" borderId="2" xfId="0" applyNumberFormat="1" applyFont="1" applyBorder="1" applyAlignment="1">
      <alignment horizontal="right"/>
    </xf>
    <xf numFmtId="4" fontId="1" fillId="0" borderId="0" xfId="1" applyNumberFormat="1"/>
    <xf numFmtId="0" fontId="62" fillId="0" borderId="0" xfId="0" applyFont="1"/>
    <xf numFmtId="3" fontId="14" fillId="0" borderId="11" xfId="0" applyNumberFormat="1" applyFont="1" applyBorder="1" applyAlignment="1">
      <alignment horizontal="right"/>
    </xf>
    <xf numFmtId="2" fontId="1" fillId="0" borderId="0" xfId="1" applyNumberFormat="1"/>
    <xf numFmtId="3" fontId="21" fillId="0" borderId="140" xfId="1" applyNumberFormat="1" applyFont="1" applyBorder="1" applyAlignment="1">
      <alignment horizontal="center" vertical="center" wrapText="1"/>
    </xf>
    <xf numFmtId="3" fontId="21" fillId="0" borderId="141" xfId="1" applyNumberFormat="1" applyFont="1" applyBorder="1" applyAlignment="1">
      <alignment horizontal="center" vertical="center" wrapText="1"/>
    </xf>
    <xf numFmtId="3" fontId="2" fillId="0" borderId="142" xfId="1" applyNumberFormat="1" applyFont="1" applyBorder="1" applyAlignment="1">
      <alignment horizontal="right"/>
    </xf>
    <xf numFmtId="3" fontId="1" fillId="0" borderId="143" xfId="1" applyNumberFormat="1" applyBorder="1"/>
    <xf numFmtId="3" fontId="21" fillId="0" borderId="144" xfId="1" applyNumberFormat="1" applyFont="1" applyBorder="1" applyAlignment="1">
      <alignment horizontal="center" vertical="center" wrapText="1"/>
    </xf>
    <xf numFmtId="3" fontId="2" fillId="0" borderId="145" xfId="1" applyNumberFormat="1" applyFont="1" applyBorder="1" applyAlignment="1">
      <alignment horizontal="right"/>
    </xf>
    <xf numFmtId="3" fontId="1" fillId="0" borderId="146" xfId="1" applyNumberFormat="1" applyBorder="1"/>
    <xf numFmtId="3" fontId="51" fillId="0" borderId="148" xfId="1" applyNumberFormat="1" applyFont="1" applyBorder="1"/>
    <xf numFmtId="0" fontId="27" fillId="0" borderId="104" xfId="1" applyFont="1" applyBorder="1"/>
    <xf numFmtId="0" fontId="24" fillId="0" borderId="89" xfId="1" applyFont="1" applyBorder="1"/>
    <xf numFmtId="0" fontId="24" fillId="0" borderId="111" xfId="1" applyFont="1" applyBorder="1"/>
    <xf numFmtId="3" fontId="47" fillId="0" borderId="66" xfId="1" applyNumberFormat="1" applyFont="1" applyBorder="1" applyAlignment="1">
      <alignment horizontal="right"/>
    </xf>
    <xf numFmtId="3" fontId="47" fillId="0" borderId="67" xfId="1" applyNumberFormat="1" applyFont="1" applyBorder="1" applyAlignment="1">
      <alignment horizontal="right"/>
    </xf>
    <xf numFmtId="3" fontId="44" fillId="0" borderId="149" xfId="1" applyNumberFormat="1" applyFont="1" applyBorder="1"/>
    <xf numFmtId="3" fontId="44" fillId="0" borderId="76" xfId="1" applyNumberFormat="1" applyFont="1" applyBorder="1"/>
    <xf numFmtId="4" fontId="20" fillId="0" borderId="1" xfId="0" applyNumberFormat="1" applyFont="1" applyBorder="1" applyAlignment="1">
      <alignment horizontal="center" wrapText="1"/>
    </xf>
    <xf numFmtId="4" fontId="20" fillId="0" borderId="2" xfId="0" applyNumberFormat="1" applyFont="1" applyBorder="1" applyAlignment="1">
      <alignment horizontal="right"/>
    </xf>
    <xf numFmtId="4" fontId="14" fillId="0" borderId="4" xfId="0" applyNumberFormat="1" applyFont="1" applyBorder="1" applyAlignment="1">
      <alignment horizontal="right"/>
    </xf>
    <xf numFmtId="4" fontId="14" fillId="0" borderId="5" xfId="0" applyNumberFormat="1" applyFont="1" applyBorder="1"/>
    <xf numFmtId="4" fontId="55" fillId="0" borderId="7" xfId="0" applyNumberFormat="1" applyFont="1" applyBorder="1"/>
    <xf numFmtId="4" fontId="55" fillId="0" borderId="6" xfId="0" applyNumberFormat="1" applyFont="1" applyBorder="1"/>
    <xf numFmtId="4" fontId="55" fillId="0" borderId="9" xfId="0" applyNumberFormat="1" applyFont="1" applyBorder="1"/>
    <xf numFmtId="4" fontId="14" fillId="0" borderId="11" xfId="0" applyNumberFormat="1" applyFont="1" applyBorder="1" applyAlignment="1">
      <alignment horizontal="right"/>
    </xf>
    <xf numFmtId="4" fontId="55" fillId="0" borderId="5" xfId="0" applyNumberFormat="1" applyFont="1" applyBorder="1"/>
    <xf numFmtId="4" fontId="34" fillId="0" borderId="7" xfId="0" applyNumberFormat="1" applyFont="1" applyBorder="1"/>
    <xf numFmtId="4" fontId="34" fillId="0" borderId="5" xfId="0" applyNumberFormat="1" applyFont="1" applyBorder="1"/>
    <xf numFmtId="4" fontId="14" fillId="0" borderId="121" xfId="0" applyNumberFormat="1" applyFont="1" applyBorder="1"/>
    <xf numFmtId="4" fontId="20" fillId="0" borderId="33" xfId="0" applyNumberFormat="1" applyFont="1" applyBorder="1" applyAlignment="1">
      <alignment horizontal="right"/>
    </xf>
    <xf numFmtId="4" fontId="14" fillId="0" borderId="86" xfId="0" applyNumberFormat="1" applyFont="1" applyBorder="1" applyAlignment="1">
      <alignment horizontal="right"/>
    </xf>
    <xf numFmtId="4" fontId="34" fillId="0" borderId="84" xfId="0" applyNumberFormat="1" applyFont="1" applyBorder="1"/>
    <xf numFmtId="4" fontId="34" fillId="0" borderId="85" xfId="0" applyNumberFormat="1" applyFont="1" applyBorder="1"/>
    <xf numFmtId="4" fontId="14" fillId="0" borderId="85" xfId="0" applyNumberFormat="1" applyFont="1" applyBorder="1" applyAlignment="1">
      <alignment horizontal="right"/>
    </xf>
    <xf numFmtId="4" fontId="55" fillId="0" borderId="13" xfId="0" applyNumberFormat="1" applyFont="1" applyBorder="1"/>
    <xf numFmtId="4" fontId="56" fillId="0" borderId="0" xfId="0" applyNumberFormat="1" applyFont="1"/>
    <xf numFmtId="3" fontId="21" fillId="0" borderId="151" xfId="1" applyNumberFormat="1" applyFont="1" applyBorder="1" applyAlignment="1">
      <alignment horizontal="center" vertical="center" wrapText="1"/>
    </xf>
    <xf numFmtId="3" fontId="2" fillId="0" borderId="152" xfId="1" applyNumberFormat="1" applyFont="1" applyBorder="1" applyAlignment="1">
      <alignment horizontal="right"/>
    </xf>
    <xf numFmtId="3" fontId="47" fillId="0" borderId="148" xfId="1" applyNumberFormat="1" applyFont="1" applyBorder="1" applyAlignment="1">
      <alignment horizontal="right"/>
    </xf>
    <xf numFmtId="3" fontId="44" fillId="0" borderId="131" xfId="1" applyNumberFormat="1" applyFont="1" applyBorder="1"/>
    <xf numFmtId="3" fontId="1" fillId="0" borderId="91" xfId="1" applyNumberFormat="1" applyBorder="1"/>
    <xf numFmtId="0" fontId="23" fillId="0" borderId="107" xfId="1" applyFont="1" applyBorder="1"/>
    <xf numFmtId="3" fontId="51" fillId="0" borderId="150" xfId="1" applyNumberFormat="1" applyFont="1" applyBorder="1"/>
    <xf numFmtId="0" fontId="23" fillId="0" borderId="159" xfId="1" applyFont="1" applyBorder="1"/>
    <xf numFmtId="0" fontId="24" fillId="0" borderId="160" xfId="1" applyFont="1" applyBorder="1"/>
    <xf numFmtId="3" fontId="51" fillId="0" borderId="161" xfId="1" applyNumberFormat="1" applyFont="1" applyBorder="1"/>
    <xf numFmtId="3" fontId="51" fillId="0" borderId="75" xfId="1" applyNumberFormat="1" applyFont="1" applyBorder="1"/>
    <xf numFmtId="0" fontId="59" fillId="0" borderId="0" xfId="0" applyFont="1" applyAlignment="1">
      <alignment horizontal="center"/>
    </xf>
    <xf numFmtId="3" fontId="1" fillId="0" borderId="99" xfId="5" applyNumberFormat="1" applyBorder="1"/>
    <xf numFmtId="3" fontId="1" fillId="0" borderId="66" xfId="5" applyNumberFormat="1" applyBorder="1"/>
    <xf numFmtId="49" fontId="65" fillId="0" borderId="94" xfId="3" applyNumberFormat="1" applyFont="1" applyBorder="1"/>
    <xf numFmtId="3" fontId="67" fillId="0" borderId="128" xfId="3" applyNumberFormat="1" applyFont="1" applyBorder="1"/>
    <xf numFmtId="3" fontId="7" fillId="0" borderId="94" xfId="5" applyNumberFormat="1" applyFont="1" applyBorder="1"/>
    <xf numFmtId="3" fontId="7" fillId="0" borderId="128" xfId="5" applyNumberFormat="1" applyFont="1" applyBorder="1"/>
    <xf numFmtId="3" fontId="7" fillId="0" borderId="166" xfId="5" applyNumberFormat="1" applyFont="1" applyBorder="1"/>
    <xf numFmtId="49" fontId="68" fillId="0" borderId="97" xfId="3" applyNumberFormat="1" applyFont="1" applyBorder="1"/>
    <xf numFmtId="3" fontId="65" fillId="0" borderId="98" xfId="3" applyNumberFormat="1" applyFont="1" applyBorder="1"/>
    <xf numFmtId="3" fontId="65" fillId="0" borderId="155" xfId="3" applyNumberFormat="1" applyFont="1" applyBorder="1"/>
    <xf numFmtId="3" fontId="1" fillId="0" borderId="97" xfId="5" applyNumberFormat="1" applyBorder="1"/>
    <xf numFmtId="3" fontId="1" fillId="0" borderId="98" xfId="5" applyNumberFormat="1" applyBorder="1"/>
    <xf numFmtId="49" fontId="68" fillId="0" borderId="72" xfId="3" applyNumberFormat="1" applyFont="1" applyBorder="1"/>
    <xf numFmtId="3" fontId="65" fillId="0" borderId="56" xfId="3" applyNumberFormat="1" applyFont="1" applyBorder="1"/>
    <xf numFmtId="3" fontId="1" fillId="0" borderId="72" xfId="5" applyNumberFormat="1" applyBorder="1"/>
    <xf numFmtId="3" fontId="1" fillId="0" borderId="56" xfId="5" applyNumberFormat="1" applyBorder="1"/>
    <xf numFmtId="49" fontId="68" fillId="0" borderId="99" xfId="3" applyNumberFormat="1" applyFont="1" applyBorder="1"/>
    <xf numFmtId="3" fontId="65" fillId="0" borderId="66" xfId="3" applyNumberFormat="1" applyFont="1" applyBorder="1"/>
    <xf numFmtId="49" fontId="66" fillId="0" borderId="94" xfId="3" applyNumberFormat="1" applyFont="1" applyBorder="1"/>
    <xf numFmtId="49" fontId="68" fillId="0" borderId="94" xfId="3" applyNumberFormat="1" applyFont="1" applyBorder="1"/>
    <xf numFmtId="0" fontId="69" fillId="0" borderId="114" xfId="5" applyFont="1" applyBorder="1" applyAlignment="1">
      <alignment vertical="center" wrapText="1"/>
    </xf>
    <xf numFmtId="3" fontId="65" fillId="0" borderId="128" xfId="3" applyNumberFormat="1" applyFont="1" applyBorder="1"/>
    <xf numFmtId="3" fontId="1" fillId="0" borderId="128" xfId="5" applyNumberFormat="1" applyBorder="1"/>
    <xf numFmtId="0" fontId="69" fillId="0" borderId="97" xfId="5" applyFont="1" applyBorder="1" applyAlignment="1">
      <alignment vertical="center" wrapText="1"/>
    </xf>
    <xf numFmtId="3" fontId="68" fillId="0" borderId="98" xfId="3" applyNumberFormat="1" applyFont="1" applyBorder="1"/>
    <xf numFmtId="3" fontId="70" fillId="0" borderId="97" xfId="5" applyNumberFormat="1" applyFont="1" applyBorder="1"/>
    <xf numFmtId="0" fontId="69" fillId="0" borderId="72" xfId="5" applyFont="1" applyBorder="1" applyAlignment="1">
      <alignment vertical="center" wrapText="1"/>
    </xf>
    <xf numFmtId="3" fontId="68" fillId="0" borderId="56" xfId="3" applyNumberFormat="1" applyFont="1" applyBorder="1"/>
    <xf numFmtId="0" fontId="69" fillId="0" borderId="99" xfId="5" applyFont="1" applyBorder="1" applyAlignment="1">
      <alignment vertical="center" wrapText="1"/>
    </xf>
    <xf numFmtId="3" fontId="68" fillId="0" borderId="66" xfId="3" applyNumberFormat="1" applyFont="1" applyBorder="1"/>
    <xf numFmtId="0" fontId="71" fillId="0" borderId="106" xfId="1" applyFont="1" applyBorder="1"/>
    <xf numFmtId="3" fontId="2" fillId="0" borderId="153" xfId="1" applyNumberFormat="1" applyFont="1" applyBorder="1" applyAlignment="1">
      <alignment horizontal="right"/>
    </xf>
    <xf numFmtId="0" fontId="6" fillId="0" borderId="174" xfId="1" applyFont="1" applyBorder="1"/>
    <xf numFmtId="0" fontId="6" fillId="0" borderId="175" xfId="1" applyFont="1" applyBorder="1"/>
    <xf numFmtId="3" fontId="34" fillId="0" borderId="0" xfId="0" applyNumberFormat="1" applyFont="1"/>
    <xf numFmtId="0" fontId="58" fillId="0" borderId="87" xfId="0" applyFont="1" applyBorder="1" applyAlignment="1">
      <alignment horizontal="center"/>
    </xf>
    <xf numFmtId="0" fontId="55" fillId="0" borderId="138" xfId="0" applyFont="1" applyBorder="1"/>
    <xf numFmtId="0" fontId="34" fillId="0" borderId="138" xfId="0" applyFont="1" applyBorder="1"/>
    <xf numFmtId="0" fontId="55" fillId="0" borderId="165" xfId="0" applyFont="1" applyBorder="1"/>
    <xf numFmtId="0" fontId="55" fillId="0" borderId="0" xfId="0" applyFont="1"/>
    <xf numFmtId="3" fontId="55" fillId="0" borderId="133" xfId="0" applyNumberFormat="1" applyFont="1" applyBorder="1"/>
    <xf numFmtId="3" fontId="55" fillId="0" borderId="134" xfId="0" applyNumberFormat="1" applyFont="1" applyBorder="1"/>
    <xf numFmtId="4" fontId="0" fillId="0" borderId="0" xfId="0" applyNumberFormat="1"/>
    <xf numFmtId="4" fontId="20" fillId="0" borderId="96" xfId="1" applyNumberFormat="1" applyFont="1" applyBorder="1" applyAlignment="1">
      <alignment horizontal="center" wrapText="1"/>
    </xf>
    <xf numFmtId="4" fontId="37" fillId="0" borderId="7" xfId="1" applyNumberFormat="1" applyFont="1" applyBorder="1"/>
    <xf numFmtId="4" fontId="37" fillId="0" borderId="10" xfId="1" applyNumberFormat="1" applyFont="1" applyBorder="1"/>
    <xf numFmtId="4" fontId="37" fillId="0" borderId="31" xfId="1" applyNumberFormat="1" applyFont="1" applyBorder="1"/>
    <xf numFmtId="4" fontId="52" fillId="0" borderId="3" xfId="1" applyNumberFormat="1" applyFont="1" applyBorder="1"/>
    <xf numFmtId="4" fontId="52" fillId="0" borderId="8" xfId="1" applyNumberFormat="1" applyFont="1" applyBorder="1"/>
    <xf numFmtId="4" fontId="52" fillId="0" borderId="96" xfId="1" applyNumberFormat="1" applyFont="1" applyBorder="1"/>
    <xf numFmtId="4" fontId="52" fillId="0" borderId="117" xfId="1" applyNumberFormat="1" applyFont="1" applyBorder="1"/>
    <xf numFmtId="4" fontId="52" fillId="0" borderId="10" xfId="1" applyNumberFormat="1" applyFont="1" applyBorder="1"/>
    <xf numFmtId="4" fontId="52" fillId="0" borderId="93" xfId="1" applyNumberFormat="1" applyFont="1" applyBorder="1"/>
    <xf numFmtId="3" fontId="65" fillId="0" borderId="77" xfId="3" applyNumberFormat="1" applyFont="1" applyBorder="1"/>
    <xf numFmtId="3" fontId="34" fillId="0" borderId="13" xfId="0" applyNumberFormat="1" applyFont="1" applyBorder="1"/>
    <xf numFmtId="3" fontId="1" fillId="0" borderId="125" xfId="5" applyNumberFormat="1" applyBorder="1"/>
    <xf numFmtId="3" fontId="7" fillId="0" borderId="86" xfId="5" applyNumberFormat="1" applyFont="1" applyBorder="1" applyAlignment="1">
      <alignment horizontal="right"/>
    </xf>
    <xf numFmtId="3" fontId="1" fillId="0" borderId="115" xfId="5" applyNumberFormat="1" applyBorder="1"/>
    <xf numFmtId="3" fontId="7" fillId="0" borderId="86" xfId="5" applyNumberFormat="1" applyFont="1" applyBorder="1"/>
    <xf numFmtId="3" fontId="1" fillId="0" borderId="177" xfId="5" applyNumberFormat="1" applyBorder="1"/>
    <xf numFmtId="2" fontId="31" fillId="0" borderId="150" xfId="3" applyNumberFormat="1" applyFont="1" applyBorder="1" applyAlignment="1">
      <alignment horizontal="center" wrapText="1"/>
    </xf>
    <xf numFmtId="3" fontId="65" fillId="0" borderId="77" xfId="5" applyNumberFormat="1" applyFont="1" applyBorder="1" applyAlignment="1">
      <alignment horizontal="right" vertical="center"/>
    </xf>
    <xf numFmtId="3" fontId="65" fillId="0" borderId="77" xfId="5" applyNumberFormat="1" applyFont="1" applyBorder="1" applyAlignment="1">
      <alignment horizontal="right" vertical="center" wrapText="1"/>
    </xf>
    <xf numFmtId="3" fontId="31" fillId="0" borderId="77" xfId="5" applyNumberFormat="1" applyFont="1" applyBorder="1" applyAlignment="1">
      <alignment horizontal="right" vertical="center" wrapText="1"/>
    </xf>
    <xf numFmtId="3" fontId="7" fillId="0" borderId="77" xfId="5" applyNumberFormat="1" applyFont="1" applyBorder="1" applyAlignment="1">
      <alignment horizontal="right" vertical="center" wrapText="1"/>
    </xf>
    <xf numFmtId="3" fontId="1" fillId="0" borderId="150" xfId="5" applyNumberFormat="1" applyBorder="1"/>
    <xf numFmtId="3" fontId="1" fillId="0" borderId="77" xfId="5" applyNumberFormat="1" applyBorder="1"/>
    <xf numFmtId="49" fontId="31" fillId="0" borderId="94" xfId="3" applyNumberFormat="1" applyFont="1" applyBorder="1" applyAlignment="1">
      <alignment horizontal="right" wrapText="1"/>
    </xf>
    <xf numFmtId="3" fontId="31" fillId="0" borderId="128" xfId="3" applyNumberFormat="1" applyFont="1" applyBorder="1" applyAlignment="1">
      <alignment horizontal="right" vertical="center"/>
    </xf>
    <xf numFmtId="3" fontId="7" fillId="0" borderId="94" xfId="5" applyNumberFormat="1" applyFont="1" applyBorder="1" applyAlignment="1">
      <alignment horizontal="right"/>
    </xf>
    <xf numFmtId="3" fontId="7" fillId="0" borderId="128" xfId="5" applyNumberFormat="1" applyFont="1" applyBorder="1" applyAlignment="1">
      <alignment horizontal="right"/>
    </xf>
    <xf numFmtId="3" fontId="1" fillId="0" borderId="169" xfId="5" applyNumberFormat="1" applyBorder="1"/>
    <xf numFmtId="3" fontId="7" fillId="0" borderId="132" xfId="5" applyNumberFormat="1" applyFont="1" applyBorder="1"/>
    <xf numFmtId="0" fontId="69" fillId="0" borderId="94" xfId="5" applyFont="1" applyBorder="1" applyAlignment="1">
      <alignment vertical="center" wrapText="1"/>
    </xf>
    <xf numFmtId="3" fontId="65" fillId="0" borderId="168" xfId="3" applyNumberFormat="1" applyFont="1" applyBorder="1"/>
    <xf numFmtId="0" fontId="72" fillId="0" borderId="0" xfId="0" applyFont="1"/>
    <xf numFmtId="3" fontId="31" fillId="0" borderId="130" xfId="3" applyNumberFormat="1" applyFont="1" applyBorder="1" applyAlignment="1">
      <alignment horizontal="right" vertical="center"/>
    </xf>
    <xf numFmtId="3" fontId="31" fillId="0" borderId="0" xfId="3" applyNumberFormat="1" applyFont="1" applyAlignment="1">
      <alignment horizontal="right" vertical="center" wrapText="1"/>
    </xf>
    <xf numFmtId="3" fontId="67" fillId="0" borderId="130" xfId="3" applyNumberFormat="1" applyFont="1" applyBorder="1"/>
    <xf numFmtId="3" fontId="7" fillId="0" borderId="130" xfId="5" applyNumberFormat="1" applyFont="1" applyBorder="1"/>
    <xf numFmtId="3" fontId="65" fillId="0" borderId="163" xfId="3" applyNumberFormat="1" applyFont="1" applyBorder="1"/>
    <xf numFmtId="3" fontId="65" fillId="0" borderId="130" xfId="3" applyNumberFormat="1" applyFont="1" applyBorder="1"/>
    <xf numFmtId="3" fontId="65" fillId="0" borderId="164" xfId="3" applyNumberFormat="1" applyFont="1" applyBorder="1"/>
    <xf numFmtId="3" fontId="65" fillId="0" borderId="131" xfId="3" applyNumberFormat="1" applyFont="1" applyBorder="1"/>
    <xf numFmtId="3" fontId="65" fillId="0" borderId="86" xfId="3" applyNumberFormat="1" applyFont="1" applyBorder="1"/>
    <xf numFmtId="3" fontId="31" fillId="0" borderId="94" xfId="3" applyNumberFormat="1" applyFont="1" applyBorder="1" applyAlignment="1">
      <alignment horizontal="right" vertical="center"/>
    </xf>
    <xf numFmtId="3" fontId="31" fillId="0" borderId="166" xfId="3" applyNumberFormat="1" applyFont="1" applyBorder="1" applyAlignment="1">
      <alignment horizontal="right" vertical="center"/>
    </xf>
    <xf numFmtId="3" fontId="31" fillId="0" borderId="157" xfId="3" applyNumberFormat="1" applyFont="1" applyBorder="1" applyAlignment="1">
      <alignment horizontal="right" vertical="center" wrapText="1"/>
    </xf>
    <xf numFmtId="3" fontId="67" fillId="0" borderId="94" xfId="3" applyNumberFormat="1" applyFont="1" applyBorder="1"/>
    <xf numFmtId="3" fontId="67" fillId="0" borderId="166" xfId="3" applyNumberFormat="1" applyFont="1" applyBorder="1"/>
    <xf numFmtId="3" fontId="65" fillId="0" borderId="62" xfId="3" applyNumberFormat="1" applyFont="1" applyBorder="1"/>
    <xf numFmtId="3" fontId="65" fillId="0" borderId="72" xfId="3" applyNumberFormat="1" applyFont="1" applyBorder="1"/>
    <xf numFmtId="3" fontId="65" fillId="0" borderId="64" xfId="3" applyNumberFormat="1" applyFont="1" applyBorder="1"/>
    <xf numFmtId="3" fontId="65" fillId="0" borderId="99" xfId="3" applyNumberFormat="1" applyFont="1" applyBorder="1"/>
    <xf numFmtId="3" fontId="65" fillId="0" borderId="70" xfId="3" applyNumberFormat="1" applyFont="1" applyBorder="1"/>
    <xf numFmtId="3" fontId="65" fillId="0" borderId="97" xfId="3" applyNumberFormat="1" applyFont="1" applyBorder="1"/>
    <xf numFmtId="3" fontId="65" fillId="0" borderId="124" xfId="3" applyNumberFormat="1" applyFont="1" applyBorder="1"/>
    <xf numFmtId="3" fontId="65" fillId="0" borderId="67" xfId="3" applyNumberFormat="1" applyFont="1" applyBorder="1"/>
    <xf numFmtId="3" fontId="65" fillId="0" borderId="94" xfId="3" applyNumberFormat="1" applyFont="1" applyBorder="1"/>
    <xf numFmtId="3" fontId="65" fillId="0" borderId="166" xfId="3" applyNumberFormat="1" applyFont="1" applyBorder="1"/>
    <xf numFmtId="3" fontId="65" fillId="0" borderId="149" xfId="3" applyNumberFormat="1" applyFont="1" applyBorder="1"/>
    <xf numFmtId="3" fontId="65" fillId="0" borderId="171" xfId="3" applyNumberFormat="1" applyFont="1" applyBorder="1"/>
    <xf numFmtId="3" fontId="7" fillId="0" borderId="149" xfId="5" applyNumberFormat="1" applyFont="1" applyBorder="1"/>
    <xf numFmtId="3" fontId="7" fillId="0" borderId="168" xfId="5" applyNumberFormat="1" applyFont="1" applyBorder="1"/>
    <xf numFmtId="3" fontId="1" fillId="0" borderId="84" xfId="5" applyNumberFormat="1" applyBorder="1"/>
    <xf numFmtId="3" fontId="7" fillId="0" borderId="125" xfId="3" applyNumberFormat="1" applyFont="1" applyBorder="1"/>
    <xf numFmtId="3" fontId="70" fillId="0" borderId="115" xfId="5" applyNumberFormat="1" applyFont="1" applyBorder="1"/>
    <xf numFmtId="3" fontId="7" fillId="0" borderId="87" xfId="5" applyNumberFormat="1" applyFont="1" applyBorder="1" applyAlignment="1">
      <alignment horizontal="right"/>
    </xf>
    <xf numFmtId="3" fontId="7" fillId="0" borderId="87" xfId="5" applyNumberFormat="1" applyFont="1" applyBorder="1"/>
    <xf numFmtId="3" fontId="1" fillId="0" borderId="167" xfId="5" applyNumberFormat="1" applyBorder="1"/>
    <xf numFmtId="3" fontId="1" fillId="0" borderId="138" xfId="5" applyNumberFormat="1" applyBorder="1"/>
    <xf numFmtId="3" fontId="1" fillId="0" borderId="165" xfId="5" applyNumberFormat="1" applyBorder="1"/>
    <xf numFmtId="3" fontId="1" fillId="0" borderId="91" xfId="5" applyNumberFormat="1" applyBorder="1"/>
    <xf numFmtId="3" fontId="1" fillId="0" borderId="87" xfId="5" applyNumberFormat="1" applyBorder="1"/>
    <xf numFmtId="3" fontId="7" fillId="0" borderId="91" xfId="5" applyNumberFormat="1" applyFont="1" applyBorder="1"/>
    <xf numFmtId="3" fontId="1" fillId="0" borderId="88" xfId="5" applyNumberFormat="1" applyBorder="1"/>
    <xf numFmtId="3" fontId="7" fillId="0" borderId="176" xfId="5" applyNumberFormat="1" applyFont="1" applyBorder="1"/>
    <xf numFmtId="3" fontId="65" fillId="0" borderId="87" xfId="3" applyNumberFormat="1" applyFont="1" applyBorder="1"/>
    <xf numFmtId="3" fontId="56" fillId="0" borderId="0" xfId="0" applyNumberFormat="1" applyFont="1"/>
    <xf numFmtId="2" fontId="0" fillId="0" borderId="0" xfId="0" applyNumberFormat="1"/>
    <xf numFmtId="2" fontId="51" fillId="0" borderId="0" xfId="0" applyNumberFormat="1" applyFont="1" applyAlignment="1">
      <alignment horizontal="right"/>
    </xf>
    <xf numFmtId="3" fontId="1" fillId="0" borderId="71" xfId="5" applyNumberFormat="1" applyBorder="1"/>
    <xf numFmtId="3" fontId="1" fillId="0" borderId="61" xfId="5" applyNumberFormat="1" applyBorder="1"/>
    <xf numFmtId="3" fontId="1" fillId="0" borderId="137" xfId="5" applyNumberFormat="1" applyBorder="1"/>
    <xf numFmtId="0" fontId="13" fillId="0" borderId="0" xfId="0" applyFont="1"/>
    <xf numFmtId="3" fontId="1" fillId="0" borderId="77" xfId="5" applyNumberFormat="1" applyBorder="1" applyAlignment="1">
      <alignment horizontal="right" vertical="center"/>
    </xf>
    <xf numFmtId="3" fontId="65" fillId="0" borderId="168" xfId="0" applyNumberFormat="1" applyFont="1" applyBorder="1"/>
    <xf numFmtId="3" fontId="65" fillId="0" borderId="149" xfId="0" applyNumberFormat="1" applyFont="1" applyBorder="1"/>
    <xf numFmtId="3" fontId="65" fillId="0" borderId="171" xfId="0" applyNumberFormat="1" applyFont="1" applyBorder="1"/>
    <xf numFmtId="3" fontId="65" fillId="0" borderId="131" xfId="0" applyNumberFormat="1" applyFont="1" applyBorder="1"/>
    <xf numFmtId="3" fontId="65" fillId="0" borderId="86" xfId="0" applyNumberFormat="1" applyFont="1" applyBorder="1"/>
    <xf numFmtId="3" fontId="65" fillId="0" borderId="94" xfId="0" applyNumberFormat="1" applyFont="1" applyBorder="1"/>
    <xf numFmtId="3" fontId="65" fillId="0" borderId="128" xfId="0" applyNumberFormat="1" applyFont="1" applyBorder="1"/>
    <xf numFmtId="3" fontId="65" fillId="0" borderId="95" xfId="0" applyNumberFormat="1" applyFont="1" applyBorder="1"/>
    <xf numFmtId="3" fontId="65" fillId="0" borderId="130" xfId="0" applyNumberFormat="1" applyFont="1" applyBorder="1"/>
    <xf numFmtId="3" fontId="65" fillId="0" borderId="166" xfId="0" applyNumberFormat="1" applyFont="1" applyBorder="1"/>
    <xf numFmtId="3" fontId="65" fillId="0" borderId="87" xfId="0" applyNumberFormat="1" applyFont="1" applyBorder="1"/>
    <xf numFmtId="3" fontId="76" fillId="0" borderId="128" xfId="0" applyNumberFormat="1" applyFont="1" applyBorder="1"/>
    <xf numFmtId="3" fontId="76" fillId="0" borderId="95" xfId="0" applyNumberFormat="1" applyFont="1" applyBorder="1"/>
    <xf numFmtId="3" fontId="76" fillId="0" borderId="94" xfId="0" applyNumberFormat="1" applyFont="1" applyBorder="1"/>
    <xf numFmtId="3" fontId="76" fillId="0" borderId="166" xfId="0" applyNumberFormat="1" applyFont="1" applyBorder="1"/>
    <xf numFmtId="3" fontId="76" fillId="0" borderId="86" xfId="0" applyNumberFormat="1" applyFont="1" applyBorder="1"/>
    <xf numFmtId="3" fontId="76" fillId="0" borderId="87" xfId="0" applyNumberFormat="1" applyFont="1" applyBorder="1"/>
    <xf numFmtId="0" fontId="76" fillId="0" borderId="0" xfId="0" applyFont="1"/>
    <xf numFmtId="3" fontId="77" fillId="0" borderId="94" xfId="0" applyNumberFormat="1" applyFont="1" applyBorder="1"/>
    <xf numFmtId="3" fontId="77" fillId="0" borderId="128" xfId="0" applyNumberFormat="1" applyFont="1" applyBorder="1"/>
    <xf numFmtId="3" fontId="77" fillId="0" borderId="95" xfId="0" applyNumberFormat="1" applyFont="1" applyBorder="1"/>
    <xf numFmtId="3" fontId="77" fillId="0" borderId="86" xfId="0" applyNumberFormat="1" applyFont="1" applyBorder="1"/>
    <xf numFmtId="3" fontId="77" fillId="0" borderId="87" xfId="0" applyNumberFormat="1" applyFont="1" applyBorder="1"/>
    <xf numFmtId="0" fontId="77" fillId="0" borderId="0" xfId="0" applyFont="1"/>
    <xf numFmtId="0" fontId="31" fillId="0" borderId="95" xfId="3" applyFont="1" applyBorder="1" applyAlignment="1">
      <alignment horizontal="right" vertical="center"/>
    </xf>
    <xf numFmtId="0" fontId="29" fillId="0" borderId="158" xfId="3" applyFont="1" applyBorder="1" applyAlignment="1">
      <alignment horizontal="left" vertical="center"/>
    </xf>
    <xf numFmtId="3" fontId="66" fillId="0" borderId="95" xfId="3" applyNumberFormat="1" applyFont="1" applyBorder="1"/>
    <xf numFmtId="0" fontId="31" fillId="0" borderId="154" xfId="3" applyFont="1" applyBorder="1"/>
    <xf numFmtId="0" fontId="31" fillId="0" borderId="78" xfId="3" applyFont="1" applyBorder="1"/>
    <xf numFmtId="0" fontId="31" fillId="0" borderId="148" xfId="3" applyFont="1" applyBorder="1"/>
    <xf numFmtId="0" fontId="74" fillId="0" borderId="95" xfId="6" applyFont="1" applyBorder="1"/>
    <xf numFmtId="0" fontId="75" fillId="0" borderId="95" xfId="6" applyFont="1" applyBorder="1"/>
    <xf numFmtId="0" fontId="31" fillId="0" borderId="130" xfId="5" applyFont="1" applyBorder="1"/>
    <xf numFmtId="0" fontId="68" fillId="0" borderId="0" xfId="5" applyFont="1"/>
    <xf numFmtId="0" fontId="68" fillId="0" borderId="164" xfId="5" applyFont="1" applyBorder="1"/>
    <xf numFmtId="0" fontId="31" fillId="0" borderId="95" xfId="5" applyFont="1" applyBorder="1"/>
    <xf numFmtId="3" fontId="31" fillId="0" borderId="150" xfId="3" applyNumberFormat="1" applyFont="1" applyBorder="1" applyAlignment="1">
      <alignment horizontal="right" vertical="center"/>
    </xf>
    <xf numFmtId="3" fontId="31" fillId="0" borderId="157" xfId="5" applyNumberFormat="1" applyFont="1" applyBorder="1" applyAlignment="1">
      <alignment horizontal="right" vertical="center" wrapText="1"/>
    </xf>
    <xf numFmtId="3" fontId="31" fillId="0" borderId="97" xfId="3" applyNumberFormat="1" applyFont="1" applyBorder="1"/>
    <xf numFmtId="3" fontId="31" fillId="0" borderId="72" xfId="3" applyNumberFormat="1" applyFont="1" applyBorder="1"/>
    <xf numFmtId="3" fontId="31" fillId="0" borderId="99" xfId="3" applyNumberFormat="1" applyFont="1" applyBorder="1"/>
    <xf numFmtId="3" fontId="51" fillId="0" borderId="178" xfId="1" applyNumberFormat="1" applyFont="1" applyBorder="1"/>
    <xf numFmtId="3" fontId="2" fillId="0" borderId="179" xfId="1" applyNumberFormat="1" applyFont="1" applyBorder="1" applyAlignment="1">
      <alignment horizontal="right"/>
    </xf>
    <xf numFmtId="3" fontId="1" fillId="0" borderId="172" xfId="1" applyNumberFormat="1" applyBorder="1"/>
    <xf numFmtId="0" fontId="55" fillId="0" borderId="72" xfId="0" applyFont="1" applyBorder="1" applyAlignment="1">
      <alignment horizontal="center" vertical="center"/>
    </xf>
    <xf numFmtId="0" fontId="55" fillId="0" borderId="97" xfId="0" applyFont="1" applyBorder="1" applyAlignment="1">
      <alignment horizontal="center" vertical="center"/>
    </xf>
    <xf numFmtId="0" fontId="55" fillId="0" borderId="167" xfId="0" applyFont="1" applyBorder="1"/>
    <xf numFmtId="3" fontId="55" fillId="0" borderId="180" xfId="0" applyNumberFormat="1" applyFont="1" applyBorder="1"/>
    <xf numFmtId="0" fontId="78" fillId="0" borderId="94" xfId="0" applyFont="1" applyBorder="1" applyAlignment="1">
      <alignment horizontal="center"/>
    </xf>
    <xf numFmtId="0" fontId="34" fillId="0" borderId="5" xfId="0" applyFont="1" applyBorder="1" applyAlignment="1">
      <alignment horizontal="left"/>
    </xf>
    <xf numFmtId="3" fontId="14" fillId="0" borderId="95" xfId="1" applyNumberFormat="1" applyFont="1" applyBorder="1" applyAlignment="1">
      <alignment vertical="center"/>
    </xf>
    <xf numFmtId="3" fontId="34" fillId="0" borderId="122" xfId="1" applyNumberFormat="1" applyFont="1" applyBorder="1"/>
    <xf numFmtId="3" fontId="34" fillId="0" borderId="78" xfId="1" applyNumberFormat="1" applyFont="1" applyBorder="1"/>
    <xf numFmtId="3" fontId="34" fillId="0" borderId="123" xfId="1" applyNumberFormat="1" applyFont="1" applyBorder="1"/>
    <xf numFmtId="0" fontId="20" fillId="0" borderId="169" xfId="1" applyFont="1" applyBorder="1"/>
    <xf numFmtId="0" fontId="20" fillId="0" borderId="133" xfId="1" applyFont="1" applyBorder="1"/>
    <xf numFmtId="0" fontId="20" fillId="0" borderId="173" xfId="1" applyFont="1" applyBorder="1"/>
    <xf numFmtId="3" fontId="44" fillId="0" borderId="94" xfId="1" applyNumberFormat="1" applyFont="1" applyBorder="1"/>
    <xf numFmtId="3" fontId="44" fillId="0" borderId="128" xfId="1" applyNumberFormat="1" applyFont="1" applyBorder="1"/>
    <xf numFmtId="3" fontId="44" fillId="0" borderId="166" xfId="1" applyNumberFormat="1" applyFont="1" applyBorder="1"/>
    <xf numFmtId="4" fontId="34" fillId="0" borderId="13" xfId="0" applyNumberFormat="1" applyFont="1" applyBorder="1"/>
    <xf numFmtId="0" fontId="55" fillId="0" borderId="138" xfId="0" applyFont="1" applyBorder="1" applyAlignment="1">
      <alignment wrapText="1"/>
    </xf>
    <xf numFmtId="3" fontId="2" fillId="0" borderId="181" xfId="1" applyNumberFormat="1" applyFont="1" applyBorder="1" applyAlignment="1">
      <alignment horizontal="right"/>
    </xf>
    <xf numFmtId="3" fontId="51" fillId="0" borderId="146" xfId="1" applyNumberFormat="1" applyFont="1" applyBorder="1"/>
    <xf numFmtId="3" fontId="51" fillId="0" borderId="0" xfId="1" applyNumberFormat="1" applyFont="1"/>
    <xf numFmtId="0" fontId="23" fillId="0" borderId="182" xfId="1" applyFont="1" applyBorder="1"/>
    <xf numFmtId="0" fontId="24" fillId="0" borderId="183" xfId="1" applyFont="1" applyBorder="1"/>
    <xf numFmtId="0" fontId="31" fillId="0" borderId="64" xfId="3" applyFont="1" applyBorder="1" applyAlignment="1">
      <alignment vertical="center"/>
    </xf>
    <xf numFmtId="3" fontId="31" fillId="0" borderId="147" xfId="3" applyNumberFormat="1" applyFont="1" applyBorder="1" applyAlignment="1">
      <alignment horizontal="right" vertical="center"/>
    </xf>
    <xf numFmtId="3" fontId="31" fillId="0" borderId="146" xfId="5" applyNumberFormat="1" applyFont="1" applyBorder="1" applyAlignment="1">
      <alignment horizontal="right" vertical="center" wrapText="1"/>
    </xf>
    <xf numFmtId="3" fontId="67" fillId="0" borderId="147" xfId="3" applyNumberFormat="1" applyFont="1" applyBorder="1"/>
    <xf numFmtId="3" fontId="65" fillId="0" borderId="60" xfId="3" applyNumberFormat="1" applyFont="1" applyBorder="1"/>
    <xf numFmtId="3" fontId="65" fillId="0" borderId="63" xfId="3" applyNumberFormat="1" applyFont="1" applyBorder="1"/>
    <xf numFmtId="3" fontId="65" fillId="0" borderId="65" xfId="3" applyNumberFormat="1" applyFont="1" applyBorder="1"/>
    <xf numFmtId="3" fontId="65" fillId="0" borderId="68" xfId="3" applyNumberFormat="1" applyFont="1" applyBorder="1"/>
    <xf numFmtId="3" fontId="7" fillId="0" borderId="147" xfId="5" applyNumberFormat="1" applyFont="1" applyBorder="1"/>
    <xf numFmtId="3" fontId="65" fillId="0" borderId="156" xfId="3" applyNumberFormat="1" applyFont="1" applyBorder="1"/>
    <xf numFmtId="3" fontId="13" fillId="0" borderId="0" xfId="0" applyNumberFormat="1" applyFont="1"/>
    <xf numFmtId="3" fontId="65" fillId="0" borderId="147" xfId="3" applyNumberFormat="1" applyFont="1" applyBorder="1"/>
    <xf numFmtId="3" fontId="65" fillId="0" borderId="76" xfId="3" applyNumberFormat="1" applyFont="1" applyBorder="1"/>
    <xf numFmtId="3" fontId="65" fillId="0" borderId="76" xfId="0" applyNumberFormat="1" applyFont="1" applyBorder="1"/>
    <xf numFmtId="0" fontId="76" fillId="0" borderId="128" xfId="0" applyFont="1" applyBorder="1"/>
    <xf numFmtId="3" fontId="73" fillId="0" borderId="88" xfId="0" applyNumberFormat="1" applyFont="1" applyBorder="1" applyAlignment="1">
      <alignment horizontal="center" vertical="center" wrapText="1"/>
    </xf>
    <xf numFmtId="3" fontId="64" fillId="0" borderId="127" xfId="5" applyNumberFormat="1" applyFont="1" applyBorder="1" applyAlignment="1">
      <alignment horizontal="center" vertical="center" wrapText="1"/>
    </xf>
    <xf numFmtId="3" fontId="31" fillId="0" borderId="71" xfId="0" applyNumberFormat="1" applyFont="1" applyBorder="1" applyAlignment="1">
      <alignment horizontal="center" vertical="center" wrapText="1"/>
    </xf>
    <xf numFmtId="3" fontId="31" fillId="0" borderId="60" xfId="0" applyNumberFormat="1" applyFont="1" applyBorder="1" applyAlignment="1">
      <alignment horizontal="center" vertical="center" wrapText="1"/>
    </xf>
    <xf numFmtId="3" fontId="31" fillId="0" borderId="137" xfId="0" applyNumberFormat="1" applyFont="1" applyBorder="1" applyAlignment="1">
      <alignment horizontal="center" vertical="center" wrapText="1"/>
    </xf>
    <xf numFmtId="3" fontId="73" fillId="0" borderId="132" xfId="0" applyNumberFormat="1" applyFont="1" applyBorder="1" applyAlignment="1">
      <alignment horizontal="center" vertical="center" wrapText="1"/>
    </xf>
    <xf numFmtId="3" fontId="64" fillId="0" borderId="85" xfId="5" applyNumberFormat="1" applyFont="1" applyBorder="1" applyAlignment="1">
      <alignment horizontal="center" vertical="center" wrapText="1"/>
    </xf>
    <xf numFmtId="3" fontId="21" fillId="0" borderId="161" xfId="5" applyNumberFormat="1" applyFont="1" applyBorder="1" applyAlignment="1">
      <alignment vertical="center" wrapText="1"/>
    </xf>
    <xf numFmtId="3" fontId="21" fillId="0" borderId="75" xfId="5" applyNumberFormat="1" applyFont="1" applyBorder="1" applyAlignment="1">
      <alignment horizontal="center" vertical="center" wrapText="1"/>
    </xf>
    <xf numFmtId="3" fontId="21" fillId="0" borderId="88" xfId="5" applyNumberFormat="1" applyFont="1" applyBorder="1" applyAlignment="1">
      <alignment horizontal="center" vertical="center" wrapText="1"/>
    </xf>
    <xf numFmtId="3" fontId="73" fillId="0" borderId="85" xfId="0" applyNumberFormat="1" applyFont="1" applyBorder="1" applyAlignment="1">
      <alignment horizontal="center" vertical="center" wrapText="1"/>
    </xf>
    <xf numFmtId="3" fontId="13" fillId="0" borderId="150" xfId="0" applyNumberFormat="1" applyFont="1" applyBorder="1"/>
    <xf numFmtId="3" fontId="13" fillId="0" borderId="77" xfId="0" applyNumberFormat="1" applyFont="1" applyBorder="1"/>
    <xf numFmtId="3" fontId="13" fillId="0" borderId="87" xfId="0" applyNumberFormat="1" applyFont="1" applyBorder="1"/>
    <xf numFmtId="3" fontId="13" fillId="0" borderId="86" xfId="0" applyNumberFormat="1" applyFont="1" applyBorder="1"/>
    <xf numFmtId="3" fontId="13" fillId="0" borderId="99" xfId="0" applyNumberFormat="1" applyFont="1" applyBorder="1"/>
    <xf numFmtId="3" fontId="13" fillId="0" borderId="66" xfId="0" applyNumberFormat="1" applyFont="1" applyBorder="1"/>
    <xf numFmtId="3" fontId="13" fillId="0" borderId="165" xfId="0" applyNumberFormat="1" applyFont="1" applyBorder="1"/>
    <xf numFmtId="3" fontId="13" fillId="0" borderId="177" xfId="0" applyNumberFormat="1" applyFont="1" applyBorder="1"/>
    <xf numFmtId="3" fontId="13" fillId="0" borderId="127" xfId="0" applyNumberFormat="1" applyFont="1" applyBorder="1"/>
    <xf numFmtId="3" fontId="13" fillId="0" borderId="138" xfId="0" applyNumberFormat="1" applyFont="1" applyBorder="1"/>
    <xf numFmtId="3" fontId="13" fillId="0" borderId="133" xfId="0" applyNumberFormat="1" applyFont="1" applyBorder="1"/>
    <xf numFmtId="3" fontId="13" fillId="0" borderId="125" xfId="0" applyNumberFormat="1" applyFont="1" applyBorder="1"/>
    <xf numFmtId="3" fontId="13" fillId="0" borderId="73" xfId="0" applyNumberFormat="1" applyFont="1" applyBorder="1"/>
    <xf numFmtId="3" fontId="13" fillId="0" borderId="69" xfId="0" applyNumberFormat="1" applyFont="1" applyBorder="1"/>
    <xf numFmtId="3" fontId="13" fillId="0" borderId="139" xfId="0" applyNumberFormat="1" applyFont="1" applyBorder="1"/>
    <xf numFmtId="3" fontId="13" fillId="0" borderId="173" xfId="0" applyNumberFormat="1" applyFont="1" applyBorder="1"/>
    <xf numFmtId="3" fontId="13" fillId="0" borderId="126" xfId="0" applyNumberFormat="1" applyFont="1" applyBorder="1"/>
    <xf numFmtId="3" fontId="13" fillId="0" borderId="161" xfId="0" applyNumberFormat="1" applyFont="1" applyBorder="1"/>
    <xf numFmtId="3" fontId="13" fillId="0" borderId="75" xfId="0" applyNumberFormat="1" applyFont="1" applyBorder="1"/>
    <xf numFmtId="3" fontId="13" fillId="0" borderId="88" xfId="0" applyNumberFormat="1" applyFont="1" applyBorder="1"/>
    <xf numFmtId="3" fontId="13" fillId="0" borderId="85" xfId="0" applyNumberFormat="1" applyFont="1" applyBorder="1"/>
    <xf numFmtId="3" fontId="13" fillId="0" borderId="92" xfId="0" applyNumberFormat="1" applyFont="1" applyBorder="1"/>
    <xf numFmtId="3" fontId="13" fillId="0" borderId="132" xfId="0" applyNumberFormat="1" applyFont="1" applyBorder="1"/>
    <xf numFmtId="3" fontId="13" fillId="0" borderId="91" xfId="0" applyNumberFormat="1" applyFont="1" applyBorder="1"/>
    <xf numFmtId="3" fontId="13" fillId="0" borderId="84" xfId="0" applyNumberFormat="1" applyFont="1" applyBorder="1"/>
    <xf numFmtId="3" fontId="76" fillId="0" borderId="0" xfId="0" applyNumberFormat="1" applyFont="1"/>
    <xf numFmtId="3" fontId="77" fillId="0" borderId="0" xfId="0" applyNumberFormat="1" applyFont="1"/>
    <xf numFmtId="0" fontId="0" fillId="0" borderId="97" xfId="0" applyBorder="1" applyAlignment="1">
      <alignment horizontal="center" vertical="center" wrapText="1"/>
    </xf>
    <xf numFmtId="0" fontId="0" fillId="0" borderId="98" xfId="0" applyBorder="1" applyAlignment="1">
      <alignment horizontal="center" vertical="center" wrapText="1"/>
    </xf>
    <xf numFmtId="14" fontId="0" fillId="0" borderId="98" xfId="0" applyNumberFormat="1" applyBorder="1" applyAlignment="1">
      <alignment horizontal="center" vertical="center" wrapText="1"/>
    </xf>
    <xf numFmtId="49" fontId="0" fillId="0" borderId="154" xfId="0" applyNumberFormat="1" applyBorder="1" applyAlignment="1">
      <alignment horizontal="center" vertical="center" wrapText="1"/>
    </xf>
    <xf numFmtId="4" fontId="0" fillId="0" borderId="115" xfId="0" applyNumberFormat="1" applyBorder="1" applyAlignment="1">
      <alignment horizontal="center" vertical="center"/>
    </xf>
    <xf numFmtId="0" fontId="81" fillId="0" borderId="98" xfId="0" applyFont="1" applyBorder="1" applyAlignment="1">
      <alignment horizontal="center" vertical="center" wrapText="1"/>
    </xf>
    <xf numFmtId="0" fontId="0" fillId="0" borderId="154" xfId="0" applyBorder="1" applyAlignment="1">
      <alignment horizontal="center" vertical="center" wrapText="1"/>
    </xf>
    <xf numFmtId="4" fontId="13" fillId="0" borderId="97" xfId="0" applyNumberFormat="1" applyFont="1" applyBorder="1"/>
    <xf numFmtId="4" fontId="13" fillId="0" borderId="124" xfId="0" applyNumberFormat="1" applyFont="1" applyBorder="1"/>
    <xf numFmtId="0" fontId="0" fillId="0" borderId="72" xfId="0" applyBorder="1" applyAlignment="1">
      <alignment horizontal="center" vertical="center" wrapText="1"/>
    </xf>
    <xf numFmtId="0" fontId="0" fillId="0" borderId="56" xfId="0" applyBorder="1" applyAlignment="1">
      <alignment horizontal="center" vertical="center" wrapText="1"/>
    </xf>
    <xf numFmtId="14" fontId="0" fillId="0" borderId="56" xfId="0" applyNumberFormat="1" applyBorder="1" applyAlignment="1">
      <alignment horizontal="center" vertical="center" wrapText="1"/>
    </xf>
    <xf numFmtId="49" fontId="0" fillId="0" borderId="78" xfId="0" applyNumberFormat="1" applyBorder="1" applyAlignment="1">
      <alignment horizontal="center" vertical="center" wrapText="1"/>
    </xf>
    <xf numFmtId="4" fontId="0" fillId="0" borderId="125" xfId="0" applyNumberFormat="1" applyBorder="1" applyAlignment="1">
      <alignment horizontal="center" vertical="center"/>
    </xf>
    <xf numFmtId="0" fontId="81" fillId="0" borderId="56" xfId="0" applyFont="1" applyBorder="1" applyAlignment="1">
      <alignment horizontal="center" vertical="center" wrapText="1"/>
    </xf>
    <xf numFmtId="0" fontId="0" fillId="0" borderId="78" xfId="0" applyBorder="1" applyAlignment="1">
      <alignment horizontal="center" vertical="center" wrapText="1"/>
    </xf>
    <xf numFmtId="4" fontId="13" fillId="0" borderId="72" xfId="0" applyNumberFormat="1" applyFont="1" applyBorder="1"/>
    <xf numFmtId="4" fontId="13" fillId="0" borderId="64" xfId="0" applyNumberFormat="1" applyFont="1" applyBorder="1"/>
    <xf numFmtId="0" fontId="0" fillId="0" borderId="99" xfId="0" applyBorder="1" applyAlignment="1">
      <alignment horizontal="center" vertical="center" wrapText="1"/>
    </xf>
    <xf numFmtId="0" fontId="0" fillId="0" borderId="66" xfId="0" applyBorder="1" applyAlignment="1">
      <alignment horizontal="center" vertical="center" wrapText="1"/>
    </xf>
    <xf numFmtId="14" fontId="0" fillId="0" borderId="66" xfId="0" applyNumberFormat="1" applyBorder="1" applyAlignment="1">
      <alignment horizontal="center" vertical="center" wrapText="1"/>
    </xf>
    <xf numFmtId="49" fontId="0" fillId="0" borderId="148" xfId="0" applyNumberFormat="1" applyBorder="1" applyAlignment="1">
      <alignment horizontal="center" vertical="center" wrapText="1"/>
    </xf>
    <xf numFmtId="0" fontId="0" fillId="0" borderId="148" xfId="0" applyBorder="1" applyAlignment="1">
      <alignment horizontal="center" vertical="center" wrapText="1"/>
    </xf>
    <xf numFmtId="4" fontId="0" fillId="0" borderId="56" xfId="0" applyNumberFormat="1" applyBorder="1" applyAlignment="1">
      <alignment horizontal="center" vertical="center" wrapText="1"/>
    </xf>
    <xf numFmtId="49" fontId="0" fillId="0" borderId="163" xfId="0" applyNumberFormat="1" applyBorder="1" applyAlignment="1">
      <alignment horizontal="center" vertical="center" wrapText="1"/>
    </xf>
    <xf numFmtId="164" fontId="15" fillId="0" borderId="63" xfId="0" applyNumberFormat="1" applyFont="1" applyBorder="1" applyAlignment="1">
      <alignment horizontal="center" vertical="center" wrapText="1"/>
    </xf>
    <xf numFmtId="0" fontId="0" fillId="0" borderId="163" xfId="0" applyBorder="1" applyAlignment="1">
      <alignment horizontal="center" vertical="center" wrapText="1"/>
    </xf>
    <xf numFmtId="4" fontId="13" fillId="0" borderId="138" xfId="0" applyNumberFormat="1" applyFont="1" applyBorder="1"/>
    <xf numFmtId="164" fontId="15" fillId="0" borderId="72" xfId="0" applyNumberFormat="1" applyFont="1" applyBorder="1" applyAlignment="1">
      <alignment horizontal="center" vertical="center" wrapText="1"/>
    </xf>
    <xf numFmtId="0" fontId="0" fillId="0" borderId="161" xfId="0" applyBorder="1" applyAlignment="1">
      <alignment horizontal="center" vertical="center" wrapText="1"/>
    </xf>
    <xf numFmtId="4" fontId="0" fillId="0" borderId="75" xfId="0" applyNumberFormat="1" applyBorder="1" applyAlignment="1">
      <alignment horizontal="center" vertical="center" wrapText="1"/>
    </xf>
    <xf numFmtId="14" fontId="0" fillId="0" borderId="75" xfId="0" applyNumberFormat="1" applyBorder="1" applyAlignment="1">
      <alignment horizontal="center" vertical="center" wrapText="1"/>
    </xf>
    <xf numFmtId="49" fontId="0" fillId="0" borderId="0" xfId="0" applyNumberFormat="1" applyAlignment="1">
      <alignment horizontal="center" vertical="center" wrapText="1"/>
    </xf>
    <xf numFmtId="4" fontId="0" fillId="0" borderId="84" xfId="0" applyNumberFormat="1" applyBorder="1" applyAlignment="1">
      <alignment horizontal="center" vertical="center"/>
    </xf>
    <xf numFmtId="0" fontId="81" fillId="0" borderId="75" xfId="0" applyFont="1" applyBorder="1" applyAlignment="1">
      <alignment horizontal="center" vertical="center" wrapText="1"/>
    </xf>
    <xf numFmtId="0" fontId="0" fillId="0" borderId="0" xfId="0" applyAlignment="1">
      <alignment horizontal="center" vertical="center" wrapText="1"/>
    </xf>
    <xf numFmtId="4" fontId="13" fillId="0" borderId="150" xfId="0" applyNumberFormat="1" applyFont="1" applyBorder="1"/>
    <xf numFmtId="4" fontId="13" fillId="0" borderId="91" xfId="0" applyNumberFormat="1" applyFont="1" applyBorder="1"/>
    <xf numFmtId="4" fontId="59" fillId="0" borderId="86" xfId="0" applyNumberFormat="1" applyFont="1" applyBorder="1" applyAlignment="1">
      <alignment horizontal="center"/>
    </xf>
    <xf numFmtId="0" fontId="0" fillId="0" borderId="130" xfId="0" applyBorder="1" applyAlignment="1">
      <alignment horizontal="left" vertical="center"/>
    </xf>
    <xf numFmtId="4" fontId="7" fillId="0" borderId="94" xfId="0" applyNumberFormat="1" applyFont="1" applyBorder="1"/>
    <xf numFmtId="4" fontId="7" fillId="0" borderId="87" xfId="0" applyNumberFormat="1" applyFont="1" applyBorder="1"/>
    <xf numFmtId="4" fontId="83" fillId="0" borderId="5" xfId="0" applyNumberFormat="1" applyFont="1" applyBorder="1"/>
    <xf numFmtId="0" fontId="58" fillId="0" borderId="114" xfId="0" applyFont="1" applyBorder="1" applyAlignment="1">
      <alignment horizontal="center"/>
    </xf>
    <xf numFmtId="4" fontId="14" fillId="0" borderId="86" xfId="0" applyNumberFormat="1" applyFont="1" applyBorder="1" applyAlignment="1">
      <alignment horizontal="center"/>
    </xf>
    <xf numFmtId="4" fontId="14" fillId="0" borderId="86" xfId="0" applyNumberFormat="1" applyFont="1" applyBorder="1"/>
    <xf numFmtId="4" fontId="13" fillId="0" borderId="0" xfId="0" applyNumberFormat="1" applyFont="1"/>
    <xf numFmtId="3" fontId="58" fillId="0" borderId="114" xfId="0" applyNumberFormat="1" applyFont="1" applyBorder="1"/>
    <xf numFmtId="4" fontId="34" fillId="0" borderId="125" xfId="0" applyNumberFormat="1" applyFont="1" applyBorder="1"/>
    <xf numFmtId="4" fontId="34" fillId="0" borderId="115" xfId="0" applyNumberFormat="1" applyFont="1" applyBorder="1"/>
    <xf numFmtId="4" fontId="34" fillId="0" borderId="177" xfId="0" applyNumberFormat="1" applyFont="1" applyBorder="1"/>
    <xf numFmtId="164" fontId="13" fillId="0" borderId="156" xfId="0" applyNumberFormat="1" applyFont="1" applyBorder="1" applyAlignment="1">
      <alignment horizontal="center" vertical="center" wrapText="1"/>
    </xf>
    <xf numFmtId="164" fontId="13" fillId="0" borderId="63" xfId="0" applyNumberFormat="1" applyFont="1" applyBorder="1" applyAlignment="1">
      <alignment horizontal="center" vertical="center" wrapText="1"/>
    </xf>
    <xf numFmtId="164" fontId="15" fillId="0" borderId="161" xfId="0" applyNumberFormat="1" applyFont="1" applyBorder="1" applyAlignment="1">
      <alignment horizontal="center" vertical="center" wrapText="1"/>
    </xf>
    <xf numFmtId="0" fontId="50" fillId="0" borderId="39" xfId="0" applyFont="1" applyBorder="1" applyAlignment="1">
      <alignment horizontal="center" wrapText="1"/>
    </xf>
    <xf numFmtId="0" fontId="50" fillId="0" borderId="0" xfId="1" applyFont="1" applyAlignment="1">
      <alignment horizontal="center"/>
    </xf>
    <xf numFmtId="0" fontId="14" fillId="0" borderId="100" xfId="1" applyFont="1" applyBorder="1" applyAlignment="1">
      <alignment horizontal="left" vertical="center"/>
    </xf>
    <xf numFmtId="0" fontId="14" fillId="0" borderId="92" xfId="1" applyFont="1" applyBorder="1" applyAlignment="1">
      <alignment horizontal="left" vertical="center"/>
    </xf>
    <xf numFmtId="0" fontId="14" fillId="0" borderId="101" xfId="1" applyFont="1" applyBorder="1" applyAlignment="1">
      <alignment horizontal="left" vertical="center"/>
    </xf>
    <xf numFmtId="0" fontId="14" fillId="0" borderId="88" xfId="1" applyFont="1" applyBorder="1" applyAlignment="1">
      <alignment horizontal="left" vertical="center"/>
    </xf>
    <xf numFmtId="3" fontId="46" fillId="0" borderId="100" xfId="1" applyNumberFormat="1" applyFont="1" applyBorder="1" applyAlignment="1">
      <alignment horizontal="center"/>
    </xf>
    <xf numFmtId="3" fontId="46" fillId="0" borderId="131" xfId="1" applyNumberFormat="1" applyFont="1" applyBorder="1" applyAlignment="1">
      <alignment horizontal="center"/>
    </xf>
    <xf numFmtId="3" fontId="46" fillId="0" borderId="92" xfId="1" applyNumberFormat="1" applyFont="1" applyBorder="1" applyAlignment="1">
      <alignment horizontal="center"/>
    </xf>
    <xf numFmtId="3" fontId="46" fillId="0" borderId="135" xfId="1" applyNumberFormat="1" applyFont="1" applyBorder="1" applyAlignment="1">
      <alignment horizontal="center"/>
    </xf>
    <xf numFmtId="3" fontId="46" fillId="0" borderId="46" xfId="1" applyNumberFormat="1" applyFont="1" applyBorder="1" applyAlignment="1">
      <alignment horizontal="center"/>
    </xf>
    <xf numFmtId="3" fontId="46" fillId="0" borderId="136" xfId="1" applyNumberFormat="1" applyFont="1" applyBorder="1" applyAlignment="1">
      <alignment horizontal="center"/>
    </xf>
    <xf numFmtId="3" fontId="14" fillId="0" borderId="131" xfId="1" applyNumberFormat="1" applyFont="1" applyBorder="1" applyAlignment="1">
      <alignment horizontal="center"/>
    </xf>
    <xf numFmtId="3" fontId="14" fillId="0" borderId="129" xfId="1" applyNumberFormat="1" applyFont="1" applyBorder="1" applyAlignment="1">
      <alignment horizontal="center"/>
    </xf>
    <xf numFmtId="4" fontId="45" fillId="0" borderId="0" xfId="1" applyNumberFormat="1" applyFont="1" applyAlignment="1">
      <alignment horizontal="center"/>
    </xf>
    <xf numFmtId="0" fontId="2" fillId="0" borderId="39" xfId="0" applyFont="1" applyBorder="1" applyAlignment="1">
      <alignment horizontal="center" wrapText="1"/>
    </xf>
    <xf numFmtId="3" fontId="16" fillId="6" borderId="48" xfId="1" applyNumberFormat="1" applyFont="1" applyFill="1" applyBorder="1" applyAlignment="1">
      <alignment horizontal="center"/>
    </xf>
    <xf numFmtId="3" fontId="21" fillId="7" borderId="51" xfId="1" applyNumberFormat="1" applyFont="1" applyFill="1" applyBorder="1" applyAlignment="1">
      <alignment horizontal="center" vertical="center" wrapText="1"/>
    </xf>
    <xf numFmtId="0" fontId="7" fillId="14" borderId="1" xfId="1" applyFont="1" applyFill="1" applyBorder="1" applyAlignment="1">
      <alignment horizontal="left" vertical="center"/>
    </xf>
    <xf numFmtId="49" fontId="21" fillId="7" borderId="35" xfId="1" applyNumberFormat="1" applyFont="1" applyFill="1" applyBorder="1" applyAlignment="1">
      <alignment horizontal="center" vertical="center" wrapText="1"/>
    </xf>
    <xf numFmtId="49" fontId="21" fillId="7" borderId="51" xfId="1" applyNumberFormat="1" applyFont="1" applyFill="1" applyBorder="1" applyAlignment="1">
      <alignment horizontal="center" vertical="center" wrapText="1"/>
    </xf>
    <xf numFmtId="0" fontId="16" fillId="6" borderId="34" xfId="1" applyFont="1" applyFill="1" applyBorder="1" applyAlignment="1">
      <alignment horizontal="center"/>
    </xf>
    <xf numFmtId="0" fontId="16" fillId="6" borderId="59" xfId="1" applyFont="1" applyFill="1" applyBorder="1" applyAlignment="1">
      <alignment horizontal="center"/>
    </xf>
    <xf numFmtId="4" fontId="2" fillId="0" borderId="0" xfId="1" applyNumberFormat="1" applyFont="1" applyAlignment="1">
      <alignment horizontal="center"/>
    </xf>
    <xf numFmtId="0" fontId="58" fillId="0" borderId="114" xfId="0" applyFont="1" applyBorder="1" applyAlignment="1">
      <alignment horizontal="center"/>
    </xf>
    <xf numFmtId="0" fontId="58" fillId="0" borderId="87" xfId="0" applyFont="1" applyBorder="1" applyAlignment="1">
      <alignment horizontal="center"/>
    </xf>
    <xf numFmtId="3" fontId="58" fillId="0" borderId="129" xfId="0" applyNumberFormat="1" applyFont="1" applyBorder="1" applyAlignment="1">
      <alignment horizontal="center"/>
    </xf>
    <xf numFmtId="3" fontId="58" fillId="0" borderId="0" xfId="0" applyNumberFormat="1" applyFont="1" applyAlignment="1">
      <alignment horizontal="center"/>
    </xf>
    <xf numFmtId="0" fontId="55" fillId="0" borderId="99" xfId="0" applyFont="1" applyBorder="1" applyAlignment="1">
      <alignment horizontal="center" vertical="center"/>
    </xf>
    <xf numFmtId="0" fontId="55" fillId="0" borderId="150" xfId="0" applyFont="1" applyBorder="1" applyAlignment="1">
      <alignment horizontal="center" vertical="center"/>
    </xf>
    <xf numFmtId="0" fontId="55" fillId="0" borderId="97" xfId="0" applyFont="1" applyBorder="1" applyAlignment="1">
      <alignment horizontal="center" vertical="center"/>
    </xf>
    <xf numFmtId="0" fontId="55" fillId="0" borderId="161" xfId="0" applyFont="1" applyBorder="1" applyAlignment="1">
      <alignment horizontal="center" vertical="center"/>
    </xf>
    <xf numFmtId="0" fontId="50" fillId="0" borderId="129" xfId="0" applyFont="1" applyBorder="1" applyAlignment="1">
      <alignment horizontal="center" wrapText="1"/>
    </xf>
    <xf numFmtId="0" fontId="7" fillId="0" borderId="71" xfId="0" applyFont="1" applyBorder="1" applyAlignment="1">
      <alignment horizontal="center" vertical="center" wrapText="1"/>
    </xf>
    <xf numFmtId="0" fontId="7" fillId="0" borderId="72" xfId="0" applyFont="1" applyBorder="1" applyAlignment="1">
      <alignment horizontal="center"/>
    </xf>
    <xf numFmtId="0" fontId="7" fillId="0" borderId="73" xfId="0" applyFont="1" applyBorder="1" applyAlignment="1">
      <alignment horizontal="center"/>
    </xf>
    <xf numFmtId="0" fontId="7" fillId="0" borderId="61" xfId="0" applyFont="1" applyBorder="1" applyAlignment="1">
      <alignment horizontal="center" vertical="center" wrapText="1"/>
    </xf>
    <xf numFmtId="0" fontId="7" fillId="0" borderId="56" xfId="0" applyFont="1" applyBorder="1" applyAlignment="1">
      <alignment horizontal="center"/>
    </xf>
    <xf numFmtId="0" fontId="7" fillId="0" borderId="69" xfId="0" applyFont="1" applyBorder="1" applyAlignment="1">
      <alignment horizontal="center"/>
    </xf>
    <xf numFmtId="0" fontId="7" fillId="0" borderId="122" xfId="0" applyFont="1" applyBorder="1" applyAlignment="1">
      <alignment horizontal="center" vertical="center" wrapText="1"/>
    </xf>
    <xf numFmtId="0" fontId="7" fillId="0" borderId="78" xfId="0" applyFont="1" applyBorder="1" applyAlignment="1">
      <alignment horizontal="center"/>
    </xf>
    <xf numFmtId="0" fontId="7" fillId="0" borderId="123" xfId="0" applyFont="1" applyBorder="1" applyAlignment="1">
      <alignment horizontal="center"/>
    </xf>
    <xf numFmtId="4" fontId="7" fillId="0" borderId="127" xfId="0" applyNumberFormat="1" applyFont="1" applyBorder="1" applyAlignment="1">
      <alignment horizontal="center" vertical="center" wrapText="1"/>
    </xf>
    <xf numFmtId="4" fontId="7" fillId="0" borderId="125" xfId="0" applyNumberFormat="1" applyFont="1" applyBorder="1" applyAlignment="1">
      <alignment horizontal="center"/>
    </xf>
    <xf numFmtId="4" fontId="7" fillId="0" borderId="126" xfId="0" applyNumberFormat="1" applyFont="1" applyBorder="1" applyAlignment="1">
      <alignment horizontal="center"/>
    </xf>
    <xf numFmtId="0" fontId="7" fillId="0" borderId="60" xfId="0" applyFont="1" applyBorder="1" applyAlignment="1">
      <alignment horizontal="center" vertical="center" wrapText="1"/>
    </xf>
    <xf numFmtId="0" fontId="7" fillId="0" borderId="63" xfId="0" applyFont="1" applyBorder="1" applyAlignment="1">
      <alignment horizontal="center"/>
    </xf>
    <xf numFmtId="0" fontId="7" fillId="0" borderId="68" xfId="0" applyFont="1" applyBorder="1" applyAlignment="1">
      <alignment horizontal="center"/>
    </xf>
    <xf numFmtId="0" fontId="21" fillId="0" borderId="168" xfId="0" applyFont="1" applyBorder="1" applyAlignment="1">
      <alignment horizontal="center" vertical="center" wrapText="1"/>
    </xf>
    <xf numFmtId="0" fontId="21" fillId="0" borderId="77" xfId="0" applyFont="1" applyBorder="1" applyAlignment="1">
      <alignment wrapText="1"/>
    </xf>
    <xf numFmtId="0" fontId="21" fillId="0" borderId="75" xfId="0" applyFont="1" applyBorder="1" applyAlignment="1">
      <alignment wrapText="1"/>
    </xf>
    <xf numFmtId="0" fontId="7" fillId="0" borderId="78" xfId="0" applyFont="1" applyBorder="1" applyAlignment="1">
      <alignment horizontal="center" wrapText="1"/>
    </xf>
    <xf numFmtId="0" fontId="7" fillId="0" borderId="123" xfId="0" applyFont="1" applyBorder="1" applyAlignment="1">
      <alignment horizontal="center" wrapText="1"/>
    </xf>
    <xf numFmtId="0" fontId="7" fillId="0" borderId="149"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61" xfId="0" applyFont="1" applyBorder="1" applyAlignment="1">
      <alignment horizontal="center" vertical="center" wrapText="1"/>
    </xf>
    <xf numFmtId="0" fontId="7" fillId="0" borderId="171" xfId="0" applyFont="1" applyBorder="1" applyAlignment="1">
      <alignment horizontal="center" vertical="center" wrapText="1"/>
    </xf>
    <xf numFmtId="0" fontId="7" fillId="0" borderId="157" xfId="0" applyFont="1" applyBorder="1" applyAlignment="1">
      <alignment horizontal="center" vertical="center" wrapText="1"/>
    </xf>
    <xf numFmtId="0" fontId="7" fillId="0" borderId="162" xfId="0" applyFont="1" applyBorder="1" applyAlignment="1">
      <alignment horizontal="center" vertical="center" wrapText="1"/>
    </xf>
    <xf numFmtId="0" fontId="6" fillId="0" borderId="114" xfId="0" applyFont="1" applyBorder="1" applyAlignment="1">
      <alignment vertical="center"/>
    </xf>
    <xf numFmtId="0" fontId="6" fillId="0" borderId="130" xfId="0" applyFont="1" applyBorder="1" applyAlignment="1">
      <alignment vertical="center"/>
    </xf>
    <xf numFmtId="4" fontId="0" fillId="0" borderId="130" xfId="0" applyNumberFormat="1" applyBorder="1" applyAlignment="1">
      <alignment horizontal="right" vertical="center"/>
    </xf>
    <xf numFmtId="0" fontId="0" fillId="0" borderId="97" xfId="0" applyBorder="1" applyAlignment="1">
      <alignment horizontal="left"/>
    </xf>
    <xf numFmtId="0" fontId="0" fillId="0" borderId="98" xfId="0" applyBorder="1" applyAlignment="1">
      <alignment horizontal="left"/>
    </xf>
    <xf numFmtId="0" fontId="0" fillId="0" borderId="154" xfId="0" applyBorder="1" applyAlignment="1">
      <alignment horizontal="left"/>
    </xf>
    <xf numFmtId="4" fontId="0" fillId="0" borderId="133" xfId="0" applyNumberFormat="1" applyBorder="1" applyAlignment="1">
      <alignment horizontal="center"/>
    </xf>
    <xf numFmtId="4" fontId="0" fillId="0" borderId="138" xfId="0" applyNumberFormat="1" applyBorder="1" applyAlignment="1">
      <alignment horizontal="center"/>
    </xf>
    <xf numFmtId="0" fontId="0" fillId="0" borderId="72" xfId="0" applyBorder="1" applyAlignment="1">
      <alignment horizontal="left"/>
    </xf>
    <xf numFmtId="0" fontId="0" fillId="0" borderId="56" xfId="0" applyBorder="1" applyAlignment="1">
      <alignment horizontal="left"/>
    </xf>
    <xf numFmtId="0" fontId="0" fillId="0" borderId="78" xfId="0" applyBorder="1" applyAlignment="1">
      <alignment horizontal="left"/>
    </xf>
    <xf numFmtId="0" fontId="0" fillId="0" borderId="133" xfId="0" applyBorder="1" applyAlignment="1">
      <alignment horizontal="left" vertical="center" wrapText="1"/>
    </xf>
    <xf numFmtId="0" fontId="0" fillId="0" borderId="163" xfId="0" applyBorder="1" applyAlignment="1">
      <alignment horizontal="left" vertical="center" wrapText="1"/>
    </xf>
    <xf numFmtId="0" fontId="0" fillId="0" borderId="138" xfId="0" applyBorder="1" applyAlignment="1">
      <alignment horizontal="left" vertical="center" wrapText="1"/>
    </xf>
    <xf numFmtId="0" fontId="60" fillId="15" borderId="72" xfId="0" applyFont="1" applyFill="1" applyBorder="1" applyAlignment="1">
      <alignment horizontal="left" vertical="center" wrapText="1"/>
    </xf>
    <xf numFmtId="0" fontId="60" fillId="15" borderId="56" xfId="0" applyFont="1" applyFill="1" applyBorder="1" applyAlignment="1">
      <alignment horizontal="left" vertical="center" wrapText="1"/>
    </xf>
    <xf numFmtId="0" fontId="60" fillId="15" borderId="78" xfId="0" applyFont="1" applyFill="1" applyBorder="1" applyAlignment="1">
      <alignment horizontal="left" vertical="center" wrapText="1"/>
    </xf>
    <xf numFmtId="10" fontId="72" fillId="15" borderId="72" xfId="0" applyNumberFormat="1" applyFont="1" applyFill="1" applyBorder="1" applyAlignment="1">
      <alignment horizontal="center"/>
    </xf>
    <xf numFmtId="10" fontId="72" fillId="15" borderId="64" xfId="0" applyNumberFormat="1" applyFont="1" applyFill="1" applyBorder="1" applyAlignment="1">
      <alignment horizontal="center"/>
    </xf>
    <xf numFmtId="0" fontId="82" fillId="15" borderId="72" xfId="0" applyFont="1" applyFill="1" applyBorder="1" applyAlignment="1">
      <alignment horizontal="left"/>
    </xf>
    <xf numFmtId="0" fontId="82" fillId="15" borderId="56" xfId="0" applyFont="1" applyFill="1" applyBorder="1" applyAlignment="1">
      <alignment horizontal="left"/>
    </xf>
    <xf numFmtId="0" fontId="82" fillId="15" borderId="78" xfId="0" applyFont="1" applyFill="1" applyBorder="1" applyAlignment="1">
      <alignment horizontal="left"/>
    </xf>
    <xf numFmtId="0" fontId="82" fillId="15" borderId="161" xfId="0" applyFont="1" applyFill="1" applyBorder="1" applyAlignment="1">
      <alignment horizontal="left"/>
    </xf>
    <xf numFmtId="0" fontId="82" fillId="15" borderId="75" xfId="0" applyFont="1" applyFill="1" applyBorder="1" applyAlignment="1">
      <alignment horizontal="left"/>
    </xf>
    <xf numFmtId="0" fontId="82" fillId="15" borderId="178" xfId="0" applyFont="1" applyFill="1" applyBorder="1" applyAlignment="1">
      <alignment horizontal="left"/>
    </xf>
    <xf numFmtId="10" fontId="72" fillId="15" borderId="161" xfId="0" applyNumberFormat="1" applyFont="1" applyFill="1" applyBorder="1" applyAlignment="1">
      <alignment horizontal="center"/>
    </xf>
    <xf numFmtId="10" fontId="72" fillId="15" borderId="162" xfId="0" applyNumberFormat="1" applyFont="1" applyFill="1" applyBorder="1" applyAlignment="1">
      <alignment horizontal="center"/>
    </xf>
    <xf numFmtId="3" fontId="73" fillId="0" borderId="114" xfId="0" applyNumberFormat="1" applyFont="1" applyBorder="1" applyAlignment="1">
      <alignment horizontal="center"/>
    </xf>
    <xf numFmtId="3" fontId="73" fillId="0" borderId="130" xfId="0" applyNumberFormat="1" applyFont="1" applyBorder="1" applyAlignment="1">
      <alignment horizontal="center"/>
    </xf>
    <xf numFmtId="3" fontId="73" fillId="0" borderId="87" xfId="0" applyNumberFormat="1" applyFont="1" applyBorder="1" applyAlignment="1">
      <alignment horizontal="center"/>
    </xf>
    <xf numFmtId="0" fontId="77" fillId="0" borderId="100" xfId="0" applyFont="1" applyBorder="1" applyAlignment="1">
      <alignment horizontal="center" wrapText="1"/>
    </xf>
    <xf numFmtId="0" fontId="77" fillId="0" borderId="131" xfId="0" applyFont="1" applyBorder="1" applyAlignment="1">
      <alignment horizontal="center" wrapText="1"/>
    </xf>
    <xf numFmtId="0" fontId="77" fillId="0" borderId="92" xfId="0" applyFont="1" applyBorder="1" applyAlignment="1">
      <alignment horizontal="center" wrapText="1"/>
    </xf>
    <xf numFmtId="0" fontId="77" fillId="0" borderId="101" xfId="0" applyFont="1" applyBorder="1" applyAlignment="1">
      <alignment horizontal="center" wrapText="1"/>
    </xf>
    <xf numFmtId="0" fontId="77" fillId="0" borderId="129" xfId="0" applyFont="1" applyBorder="1" applyAlignment="1">
      <alignment horizontal="center" wrapText="1"/>
    </xf>
    <xf numFmtId="0" fontId="77" fillId="0" borderId="88" xfId="0" applyFont="1" applyBorder="1" applyAlignment="1">
      <alignment horizontal="center" wrapText="1"/>
    </xf>
    <xf numFmtId="3" fontId="77" fillId="0" borderId="94" xfId="0" applyNumberFormat="1" applyFont="1" applyBorder="1" applyAlignment="1">
      <alignment horizontal="center"/>
    </xf>
    <xf numFmtId="3" fontId="77" fillId="0" borderId="130" xfId="0" applyNumberFormat="1" applyFont="1" applyBorder="1" applyAlignment="1">
      <alignment horizontal="center"/>
    </xf>
    <xf numFmtId="3" fontId="77" fillId="0" borderId="166" xfId="0" applyNumberFormat="1" applyFont="1" applyBorder="1" applyAlignment="1">
      <alignment horizontal="center"/>
    </xf>
    <xf numFmtId="3" fontId="77" fillId="0" borderId="114" xfId="0" applyNumberFormat="1" applyFont="1" applyBorder="1" applyAlignment="1">
      <alignment horizontal="center"/>
    </xf>
    <xf numFmtId="3" fontId="77" fillId="0" borderId="87" xfId="0" applyNumberFormat="1" applyFont="1" applyBorder="1" applyAlignment="1">
      <alignment horizontal="center"/>
    </xf>
    <xf numFmtId="0" fontId="69" fillId="0" borderId="149" xfId="5" applyFont="1" applyBorder="1" applyAlignment="1">
      <alignment horizontal="left" vertical="center" wrapText="1"/>
    </xf>
    <xf numFmtId="0" fontId="69" fillId="0" borderId="176" xfId="5" applyFont="1" applyBorder="1" applyAlignment="1">
      <alignment horizontal="left" vertical="center" wrapText="1"/>
    </xf>
    <xf numFmtId="0" fontId="76" fillId="0" borderId="94" xfId="0" applyFont="1" applyBorder="1" applyAlignment="1">
      <alignment horizontal="center" wrapText="1"/>
    </xf>
    <xf numFmtId="0" fontId="76" fillId="0" borderId="128" xfId="0" applyFont="1" applyBorder="1" applyAlignment="1">
      <alignment horizontal="center" wrapText="1"/>
    </xf>
    <xf numFmtId="3" fontId="76" fillId="0" borderId="94" xfId="0" applyNumberFormat="1" applyFont="1" applyBorder="1" applyAlignment="1">
      <alignment horizontal="center"/>
    </xf>
    <xf numFmtId="3" fontId="76" fillId="0" borderId="130" xfId="0" applyNumberFormat="1" applyFont="1" applyBorder="1" applyAlignment="1">
      <alignment horizontal="center"/>
    </xf>
    <xf numFmtId="3" fontId="76" fillId="0" borderId="166" xfId="0" applyNumberFormat="1" applyFont="1" applyBorder="1" applyAlignment="1">
      <alignment horizontal="center"/>
    </xf>
    <xf numFmtId="0" fontId="76" fillId="0" borderId="94" xfId="0" applyFont="1" applyBorder="1" applyAlignment="1">
      <alignment horizontal="center"/>
    </xf>
    <xf numFmtId="0" fontId="76" fillId="0" borderId="128" xfId="0" applyFont="1" applyBorder="1" applyAlignment="1">
      <alignment horizontal="center"/>
    </xf>
    <xf numFmtId="0" fontId="69" fillId="0" borderId="100" xfId="5" applyFont="1" applyBorder="1" applyAlignment="1">
      <alignment horizontal="left" vertical="center" wrapText="1"/>
    </xf>
    <xf numFmtId="0" fontId="69" fillId="0" borderId="131" xfId="5" applyFont="1" applyBorder="1" applyAlignment="1">
      <alignment horizontal="left" vertical="center" wrapText="1"/>
    </xf>
    <xf numFmtId="0" fontId="31" fillId="0" borderId="66" xfId="5" applyFont="1" applyBorder="1" applyAlignment="1">
      <alignment horizontal="center" vertical="center" wrapText="1"/>
    </xf>
    <xf numFmtId="0" fontId="31" fillId="0" borderId="77" xfId="5" applyFont="1" applyBorder="1" applyAlignment="1">
      <alignment horizontal="center" vertical="center" wrapText="1"/>
    </xf>
    <xf numFmtId="0" fontId="31" fillId="0" borderId="75" xfId="5" applyFont="1" applyBorder="1" applyAlignment="1">
      <alignment horizontal="center" vertical="center" wrapText="1"/>
    </xf>
    <xf numFmtId="0" fontId="31" fillId="0" borderId="66" xfId="3" applyFont="1" applyBorder="1" applyAlignment="1">
      <alignment horizontal="center" vertical="center"/>
    </xf>
    <xf numFmtId="0" fontId="31" fillId="0" borderId="77" xfId="3" applyFont="1" applyBorder="1" applyAlignment="1">
      <alignment horizontal="center" vertical="center"/>
    </xf>
    <xf numFmtId="0" fontId="31" fillId="0" borderId="75" xfId="3" applyFont="1" applyBorder="1" applyAlignment="1">
      <alignment horizontal="center" vertical="center"/>
    </xf>
    <xf numFmtId="0" fontId="31" fillId="0" borderId="146" xfId="3" applyFont="1" applyBorder="1" applyAlignment="1">
      <alignment horizontal="center" vertical="center" wrapText="1"/>
    </xf>
    <xf numFmtId="0" fontId="31" fillId="0" borderId="156" xfId="3" applyFont="1" applyBorder="1" applyAlignment="1">
      <alignment horizontal="center" vertical="center" wrapText="1"/>
    </xf>
    <xf numFmtId="0" fontId="31" fillId="0" borderId="157" xfId="3" applyFont="1" applyBorder="1" applyAlignment="1">
      <alignment horizontal="center" vertical="center" wrapText="1"/>
    </xf>
    <xf numFmtId="0" fontId="31" fillId="0" borderId="162" xfId="3" applyFont="1" applyBorder="1" applyAlignment="1">
      <alignment horizontal="center" vertical="center" wrapText="1"/>
    </xf>
    <xf numFmtId="0" fontId="13" fillId="0" borderId="99" xfId="3" applyFont="1" applyBorder="1" applyAlignment="1">
      <alignment horizontal="center" vertical="center"/>
    </xf>
    <xf numFmtId="0" fontId="31" fillId="0" borderId="150" xfId="3" applyFont="1" applyBorder="1" applyAlignment="1">
      <alignment horizontal="center" vertical="center"/>
    </xf>
    <xf numFmtId="0" fontId="31" fillId="0" borderId="161" xfId="3" applyFont="1" applyBorder="1" applyAlignment="1">
      <alignment horizontal="center" vertical="center"/>
    </xf>
    <xf numFmtId="0" fontId="31" fillId="0" borderId="78" xfId="5" applyFont="1" applyBorder="1" applyAlignment="1">
      <alignment horizontal="center"/>
    </xf>
    <xf numFmtId="0" fontId="31" fillId="0" borderId="63" xfId="5" applyFont="1" applyBorder="1" applyAlignment="1">
      <alignment horizontal="center"/>
    </xf>
    <xf numFmtId="2" fontId="31" fillId="0" borderId="77" xfId="5" applyNumberFormat="1" applyFont="1" applyBorder="1" applyAlignment="1">
      <alignment horizontal="center" vertical="center" wrapText="1"/>
    </xf>
    <xf numFmtId="2" fontId="31" fillId="0" borderId="75" xfId="5" applyNumberFormat="1" applyFont="1" applyBorder="1" applyAlignment="1">
      <alignment horizontal="center" vertical="center" wrapText="1"/>
    </xf>
    <xf numFmtId="0" fontId="7" fillId="0" borderId="77" xfId="5" applyFont="1" applyBorder="1" applyAlignment="1">
      <alignment horizontal="center" vertical="center" wrapText="1"/>
    </xf>
    <xf numFmtId="0" fontId="7" fillId="0" borderId="75" xfId="5" applyFont="1" applyBorder="1" applyAlignment="1">
      <alignment horizontal="center" vertical="center" wrapText="1"/>
    </xf>
    <xf numFmtId="0" fontId="7" fillId="0" borderId="66" xfId="5" applyFont="1" applyBorder="1" applyAlignment="1">
      <alignment horizontal="center" vertical="center" wrapText="1"/>
    </xf>
    <xf numFmtId="0" fontId="31" fillId="0" borderId="67" xfId="5" applyFont="1" applyBorder="1" applyAlignment="1">
      <alignment horizontal="center" vertical="center" wrapText="1"/>
    </xf>
    <xf numFmtId="0" fontId="31" fillId="0" borderId="157" xfId="5" applyFont="1" applyBorder="1" applyAlignment="1">
      <alignment horizontal="center" vertical="center" wrapText="1"/>
    </xf>
    <xf numFmtId="0" fontId="31" fillId="0" borderId="162" xfId="5" applyFont="1" applyBorder="1" applyAlignment="1">
      <alignment horizontal="center" vertical="center" wrapText="1"/>
    </xf>
    <xf numFmtId="0" fontId="65" fillId="0" borderId="66" xfId="5" applyFont="1" applyBorder="1" applyAlignment="1">
      <alignment horizontal="center" vertical="center"/>
    </xf>
    <xf numFmtId="0" fontId="65" fillId="0" borderId="75" xfId="5" applyFont="1" applyBorder="1" applyAlignment="1">
      <alignment horizontal="center" vertical="center"/>
    </xf>
    <xf numFmtId="0" fontId="65" fillId="0" borderId="66" xfId="5" applyFont="1" applyBorder="1" applyAlignment="1">
      <alignment horizontal="center" vertical="center" wrapText="1"/>
    </xf>
    <xf numFmtId="0" fontId="65" fillId="0" borderId="75" xfId="5" applyFont="1" applyBorder="1" applyAlignment="1">
      <alignment horizontal="center" vertical="center" wrapText="1"/>
    </xf>
    <xf numFmtId="0" fontId="31" fillId="0" borderId="65" xfId="3" applyFont="1" applyBorder="1" applyAlignment="1">
      <alignment horizontal="center" vertical="center" wrapText="1"/>
    </xf>
    <xf numFmtId="0" fontId="31" fillId="0" borderId="74" xfId="3" applyFont="1" applyBorder="1" applyAlignment="1">
      <alignment horizontal="center" vertical="center" wrapText="1"/>
    </xf>
    <xf numFmtId="0" fontId="63" fillId="0" borderId="101" xfId="3" applyFont="1" applyBorder="1" applyAlignment="1">
      <alignment horizontal="center" vertical="center" wrapText="1"/>
    </xf>
    <xf numFmtId="0" fontId="63" fillId="0" borderId="129" xfId="3" applyFont="1" applyBorder="1" applyAlignment="1">
      <alignment horizontal="center" vertical="center" wrapText="1"/>
    </xf>
    <xf numFmtId="49" fontId="31" fillId="0" borderId="149" xfId="3" applyNumberFormat="1" applyFont="1" applyBorder="1" applyAlignment="1">
      <alignment horizontal="center" textRotation="90" wrapText="1"/>
    </xf>
    <xf numFmtId="49" fontId="31" fillId="0" borderId="150" xfId="3" applyNumberFormat="1" applyFont="1" applyBorder="1" applyAlignment="1">
      <alignment horizontal="center" textRotation="90" wrapText="1"/>
    </xf>
    <xf numFmtId="49" fontId="31" fillId="0" borderId="161" xfId="3" applyNumberFormat="1" applyFont="1" applyBorder="1" applyAlignment="1">
      <alignment horizontal="center" textRotation="90" wrapText="1"/>
    </xf>
    <xf numFmtId="0" fontId="31" fillId="0" borderId="176" xfId="3" applyFont="1" applyBorder="1" applyAlignment="1">
      <alignment horizontal="center" vertical="center" wrapText="1"/>
    </xf>
    <xf numFmtId="0" fontId="31" fillId="0" borderId="158" xfId="3" applyFont="1" applyBorder="1" applyAlignment="1">
      <alignment horizontal="center" vertical="center" wrapText="1"/>
    </xf>
    <xf numFmtId="0" fontId="31" fillId="0" borderId="178" xfId="3" applyFont="1" applyBorder="1" applyAlignment="1">
      <alignment horizontal="center" vertical="center" wrapText="1"/>
    </xf>
    <xf numFmtId="0" fontId="31" fillId="0" borderId="169" xfId="3" applyFont="1" applyBorder="1" applyAlignment="1">
      <alignment horizontal="center" vertical="center"/>
    </xf>
    <xf numFmtId="0" fontId="31" fillId="0" borderId="170" xfId="3" applyFont="1" applyBorder="1" applyAlignment="1">
      <alignment horizontal="center" vertical="center"/>
    </xf>
    <xf numFmtId="0" fontId="31" fillId="0" borderId="137" xfId="3" applyFont="1" applyBorder="1" applyAlignment="1">
      <alignment horizontal="center" vertical="center"/>
    </xf>
    <xf numFmtId="0" fontId="31" fillId="0" borderId="170" xfId="3" applyFont="1" applyBorder="1" applyAlignment="1">
      <alignment horizontal="center" vertical="center" wrapText="1"/>
    </xf>
    <xf numFmtId="0" fontId="31" fillId="0" borderId="137" xfId="3" applyFont="1" applyBorder="1" applyAlignment="1">
      <alignment horizontal="center" vertical="center" wrapText="1"/>
    </xf>
    <xf numFmtId="0" fontId="31" fillId="0" borderId="92" xfId="3" applyFont="1" applyBorder="1" applyAlignment="1">
      <alignment horizontal="center" vertical="center" wrapText="1"/>
    </xf>
    <xf numFmtId="0" fontId="31" fillId="0" borderId="91" xfId="3" applyFont="1" applyBorder="1" applyAlignment="1">
      <alignment horizontal="center" vertical="center" wrapText="1"/>
    </xf>
    <xf numFmtId="0" fontId="31" fillId="0" borderId="88" xfId="3" applyFont="1" applyBorder="1" applyAlignment="1">
      <alignment horizontal="center" vertical="center" wrapText="1"/>
    </xf>
    <xf numFmtId="3" fontId="64" fillId="0" borderId="100" xfId="5" applyNumberFormat="1" applyFont="1" applyBorder="1" applyAlignment="1">
      <alignment horizontal="center" vertical="center" wrapText="1"/>
    </xf>
    <xf numFmtId="3" fontId="64" fillId="0" borderId="131" xfId="5" applyNumberFormat="1" applyFont="1" applyBorder="1" applyAlignment="1">
      <alignment horizontal="center" vertical="center" wrapText="1"/>
    </xf>
    <xf numFmtId="3" fontId="64" fillId="0" borderId="92" xfId="5" applyNumberFormat="1" applyFont="1" applyBorder="1" applyAlignment="1">
      <alignment horizontal="center" vertical="center" wrapText="1"/>
    </xf>
    <xf numFmtId="3" fontId="64" fillId="0" borderId="172" xfId="5" applyNumberFormat="1" applyFont="1" applyBorder="1" applyAlignment="1">
      <alignment horizontal="center" vertical="center" wrapText="1"/>
    </xf>
    <xf numFmtId="3" fontId="64" fillId="0" borderId="0" xfId="5" applyNumberFormat="1" applyFont="1" applyAlignment="1">
      <alignment horizontal="center" vertical="center" wrapText="1"/>
    </xf>
    <xf numFmtId="3" fontId="64" fillId="0" borderId="91" xfId="5" applyNumberFormat="1" applyFont="1" applyBorder="1" applyAlignment="1">
      <alignment horizontal="center" vertical="center" wrapText="1"/>
    </xf>
    <xf numFmtId="3" fontId="73" fillId="0" borderId="100" xfId="0" applyNumberFormat="1" applyFont="1" applyBorder="1" applyAlignment="1">
      <alignment horizontal="center" vertical="center" wrapText="1"/>
    </xf>
    <xf numFmtId="3" fontId="73" fillId="0" borderId="131" xfId="0" applyNumberFormat="1" applyFont="1" applyBorder="1" applyAlignment="1">
      <alignment horizontal="center" vertical="center" wrapText="1"/>
    </xf>
    <xf numFmtId="3" fontId="73" fillId="0" borderId="92" xfId="0" applyNumberFormat="1" applyFont="1" applyBorder="1" applyAlignment="1">
      <alignment horizontal="center" vertical="center" wrapText="1"/>
    </xf>
    <xf numFmtId="3" fontId="73" fillId="0" borderId="172" xfId="0" applyNumberFormat="1" applyFont="1" applyBorder="1" applyAlignment="1">
      <alignment horizontal="center" vertical="center" wrapText="1"/>
    </xf>
    <xf numFmtId="3" fontId="73" fillId="0" borderId="0" xfId="0" applyNumberFormat="1" applyFont="1" applyAlignment="1">
      <alignment horizontal="center" vertical="center" wrapText="1"/>
    </xf>
    <xf numFmtId="3" fontId="73" fillId="0" borderId="91" xfId="0" applyNumberFormat="1" applyFont="1" applyBorder="1" applyAlignment="1">
      <alignment horizontal="center" vertical="center" wrapText="1"/>
    </xf>
    <xf numFmtId="3" fontId="73" fillId="0" borderId="101" xfId="0" applyNumberFormat="1" applyFont="1" applyBorder="1" applyAlignment="1">
      <alignment horizontal="center" vertical="center" wrapText="1"/>
    </xf>
    <xf numFmtId="3" fontId="73" fillId="0" borderId="129" xfId="0" applyNumberFormat="1" applyFont="1" applyBorder="1" applyAlignment="1">
      <alignment horizontal="center" vertical="center" wrapText="1"/>
    </xf>
    <xf numFmtId="3" fontId="73" fillId="0" borderId="88" xfId="0" applyNumberFormat="1" applyFont="1" applyBorder="1" applyAlignment="1">
      <alignment horizontal="center" vertical="center" wrapText="1"/>
    </xf>
    <xf numFmtId="0" fontId="31" fillId="0" borderId="133" xfId="3" applyFont="1" applyBorder="1" applyAlignment="1">
      <alignment horizontal="center" vertical="center"/>
    </xf>
    <xf numFmtId="0" fontId="31" fillId="0" borderId="163" xfId="3" applyFont="1" applyBorder="1" applyAlignment="1">
      <alignment horizontal="center" vertical="center"/>
    </xf>
    <xf numFmtId="0" fontId="31" fillId="0" borderId="63" xfId="3" applyFont="1" applyBorder="1" applyAlignment="1">
      <alignment horizontal="center" vertical="center"/>
    </xf>
    <xf numFmtId="0" fontId="31" fillId="0" borderId="163" xfId="5" applyFont="1" applyBorder="1" applyAlignment="1">
      <alignment horizontal="center"/>
    </xf>
    <xf numFmtId="3" fontId="21" fillId="0" borderId="169" xfId="5" applyNumberFormat="1" applyFont="1" applyBorder="1" applyAlignment="1">
      <alignment horizontal="center" vertical="center" wrapText="1"/>
    </xf>
    <xf numFmtId="3" fontId="21" fillId="0" borderId="170" xfId="5" applyNumberFormat="1" applyFont="1" applyBorder="1" applyAlignment="1">
      <alignment horizontal="center" vertical="center" wrapText="1"/>
    </xf>
    <xf numFmtId="3" fontId="21" fillId="0" borderId="137" xfId="5" applyNumberFormat="1" applyFont="1" applyBorder="1" applyAlignment="1">
      <alignment horizontal="center" vertical="center" wrapText="1"/>
    </xf>
  </cellXfs>
  <cellStyles count="7">
    <cellStyle name="Normálna" xfId="0" builtinId="0"/>
    <cellStyle name="normálne 2" xfId="1" xr:uid="{00000000-0005-0000-0000-000001000000}"/>
    <cellStyle name="normálne 3" xfId="2" xr:uid="{00000000-0005-0000-0000-000002000000}"/>
    <cellStyle name="normální 2 2" xfId="5" xr:uid="{00000000-0005-0000-0000-000003000000}"/>
    <cellStyle name="normální 2 3 2" xfId="4" xr:uid="{00000000-0005-0000-0000-000004000000}"/>
    <cellStyle name="normální 3" xfId="6" xr:uid="{00000000-0005-0000-0000-000005000000}"/>
    <cellStyle name="normální_RozpŠk05O6 2 2"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vacikova/Documents/Rok%202020/Mesa&#269;n&#233;%20plnenie%202020/december%202020/tabu&#318;ky%20%20podrobn&#233;%20%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vacikova/Documents/Rok%202021/Mesa&#269;n&#233;%20plnenie%202021/December%202021/tabu&#318;ky%20%20podrobn&#233;%20%202021.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kovacikova\Documents\Rok%202022\Mesa&#269;n&#233;%20plnenie%202022\December%202022\tabu&#318;ky%20%20podrobn&#233;%20%202022.xlsx" TargetMode="External"/><Relationship Id="rId1" Type="http://schemas.openxmlformats.org/officeDocument/2006/relationships/externalLinkPath" Target="/Users/kovacikova/Documents/Rok%202022/Mesa&#269;n&#233;%20plnenie%202022/December%202022/tabu&#318;ky%20%20podrobn&#233;%20%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vacikova/AppData/Roaming/Microsoft/Excel/tabu&#318;ky%20%20podrobn&#233;%20%202014%20zn&#237;&#382;en&#23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kumenty\Rok%202016\Mesa&#269;n&#233;%20plnenie%202016\December%20%202016\tabu&#318;ky%20%20podrobn&#233;%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 val="3. Sociálna starostlivosť"/>
    </sheetNames>
    <sheetDataSet>
      <sheetData sheetId="0">
        <row r="5">
          <cell r="T5">
            <v>87654.5</v>
          </cell>
          <cell r="U5">
            <v>0</v>
          </cell>
          <cell r="V5">
            <v>0</v>
          </cell>
        </row>
        <row r="16">
          <cell r="T16">
            <v>41913.12999999999</v>
          </cell>
          <cell r="U16">
            <v>0</v>
          </cell>
          <cell r="V16">
            <v>0</v>
          </cell>
        </row>
        <row r="27">
          <cell r="T27">
            <v>97994.11</v>
          </cell>
          <cell r="U27">
            <v>0</v>
          </cell>
          <cell r="V27">
            <v>0</v>
          </cell>
        </row>
        <row r="32">
          <cell r="T32">
            <v>0</v>
          </cell>
          <cell r="U32">
            <v>0</v>
          </cell>
          <cell r="V32">
            <v>0</v>
          </cell>
        </row>
        <row r="40">
          <cell r="T40">
            <v>10771.78</v>
          </cell>
          <cell r="U40">
            <v>0</v>
          </cell>
          <cell r="V40">
            <v>0</v>
          </cell>
        </row>
        <row r="57">
          <cell r="T57">
            <v>20280</v>
          </cell>
          <cell r="U57">
            <v>54900</v>
          </cell>
          <cell r="V57">
            <v>0</v>
          </cell>
        </row>
        <row r="61">
          <cell r="T61">
            <v>2230.12</v>
          </cell>
          <cell r="U61">
            <v>75287.039999999994</v>
          </cell>
          <cell r="V61">
            <v>0</v>
          </cell>
        </row>
        <row r="78">
          <cell r="T78">
            <v>85576.270000000019</v>
          </cell>
          <cell r="U78">
            <v>0</v>
          </cell>
          <cell r="V78">
            <v>0</v>
          </cell>
        </row>
        <row r="87">
          <cell r="T87">
            <v>6240</v>
          </cell>
          <cell r="U87">
            <v>0</v>
          </cell>
          <cell r="V87">
            <v>0</v>
          </cell>
        </row>
        <row r="91">
          <cell r="T91">
            <v>6450.21</v>
          </cell>
          <cell r="U91">
            <v>0</v>
          </cell>
          <cell r="V91">
            <v>0</v>
          </cell>
        </row>
        <row r="94">
          <cell r="T94">
            <v>0</v>
          </cell>
          <cell r="U94">
            <v>0</v>
          </cell>
          <cell r="V94">
            <v>0</v>
          </cell>
        </row>
      </sheetData>
      <sheetData sheetId="1">
        <row r="5">
          <cell r="T5">
            <v>340.06</v>
          </cell>
          <cell r="U5">
            <v>0</v>
          </cell>
          <cell r="V5">
            <v>0</v>
          </cell>
        </row>
        <row r="7">
          <cell r="T7">
            <v>3133.3</v>
          </cell>
          <cell r="U7">
            <v>0</v>
          </cell>
          <cell r="V7">
            <v>0</v>
          </cell>
        </row>
        <row r="12">
          <cell r="T12">
            <v>10082.040000000001</v>
          </cell>
          <cell r="U12">
            <v>0</v>
          </cell>
          <cell r="V12">
            <v>0</v>
          </cell>
        </row>
        <row r="20">
          <cell r="T20">
            <v>0</v>
          </cell>
          <cell r="U20">
            <v>0</v>
          </cell>
          <cell r="V20">
            <v>0</v>
          </cell>
        </row>
        <row r="22">
          <cell r="T22">
            <v>0</v>
          </cell>
          <cell r="U22">
            <v>0</v>
          </cell>
          <cell r="V22">
            <v>0</v>
          </cell>
        </row>
        <row r="25">
          <cell r="T25">
            <v>0</v>
          </cell>
          <cell r="U25">
            <v>0</v>
          </cell>
          <cell r="V25">
            <v>0</v>
          </cell>
        </row>
        <row r="27">
          <cell r="T27">
            <v>3150</v>
          </cell>
          <cell r="U27">
            <v>0</v>
          </cell>
          <cell r="V27">
            <v>0</v>
          </cell>
        </row>
        <row r="29">
          <cell r="T29">
            <v>5000</v>
          </cell>
          <cell r="U29">
            <v>0</v>
          </cell>
          <cell r="V29">
            <v>0</v>
          </cell>
        </row>
        <row r="32">
          <cell r="T32">
            <v>0</v>
          </cell>
          <cell r="U32">
            <v>0</v>
          </cell>
          <cell r="V32">
            <v>0</v>
          </cell>
        </row>
        <row r="46">
          <cell r="T46">
            <v>1000</v>
          </cell>
          <cell r="U46">
            <v>0</v>
          </cell>
          <cell r="V46">
            <v>0</v>
          </cell>
        </row>
        <row r="51">
          <cell r="T51">
            <v>68.709999999999994</v>
          </cell>
          <cell r="U51">
            <v>0</v>
          </cell>
          <cell r="V51">
            <v>0</v>
          </cell>
        </row>
      </sheetData>
      <sheetData sheetId="2">
        <row r="4">
          <cell r="T4">
            <v>54228.880000000005</v>
          </cell>
          <cell r="U4">
            <v>11124</v>
          </cell>
          <cell r="V4">
            <v>0</v>
          </cell>
        </row>
        <row r="20">
          <cell r="T20">
            <v>11487.34</v>
          </cell>
          <cell r="U20">
            <v>0</v>
          </cell>
          <cell r="V20">
            <v>0</v>
          </cell>
        </row>
        <row r="26">
          <cell r="T26">
            <v>380.57</v>
          </cell>
          <cell r="U26">
            <v>0</v>
          </cell>
          <cell r="V26">
            <v>0</v>
          </cell>
        </row>
        <row r="31">
          <cell r="T31">
            <v>5785.6299999999992</v>
          </cell>
          <cell r="U31">
            <v>0</v>
          </cell>
          <cell r="V31">
            <v>0</v>
          </cell>
        </row>
        <row r="34">
          <cell r="T34">
            <v>158397.68999999994</v>
          </cell>
          <cell r="U34">
            <v>2</v>
          </cell>
          <cell r="V34">
            <v>0</v>
          </cell>
        </row>
        <row r="84">
          <cell r="T84">
            <v>300</v>
          </cell>
          <cell r="U84">
            <v>17.34</v>
          </cell>
          <cell r="V84">
            <v>0</v>
          </cell>
        </row>
        <row r="89">
          <cell r="T89">
            <v>8324.32</v>
          </cell>
          <cell r="U89">
            <v>0</v>
          </cell>
          <cell r="V89">
            <v>0</v>
          </cell>
        </row>
        <row r="95">
          <cell r="T95">
            <v>0</v>
          </cell>
          <cell r="U95">
            <v>0</v>
          </cell>
          <cell r="V95">
            <v>0</v>
          </cell>
        </row>
      </sheetData>
      <sheetData sheetId="3">
        <row r="4">
          <cell r="T4">
            <v>20586.240000000002</v>
          </cell>
          <cell r="U4">
            <v>0</v>
          </cell>
          <cell r="V4">
            <v>0</v>
          </cell>
        </row>
        <row r="17">
          <cell r="T17">
            <v>25457.9</v>
          </cell>
          <cell r="U17">
            <v>0</v>
          </cell>
          <cell r="V17">
            <v>0</v>
          </cell>
        </row>
        <row r="28">
          <cell r="T28">
            <v>0</v>
          </cell>
          <cell r="U28">
            <v>0</v>
          </cell>
          <cell r="V28">
            <v>0</v>
          </cell>
        </row>
        <row r="30">
          <cell r="T30"/>
          <cell r="U30"/>
          <cell r="V30"/>
        </row>
      </sheetData>
      <sheetData sheetId="4">
        <row r="5">
          <cell r="T5">
            <v>582058.18999999994</v>
          </cell>
          <cell r="U5">
            <v>27113.4</v>
          </cell>
          <cell r="V5">
            <v>591</v>
          </cell>
        </row>
        <row r="60">
          <cell r="T60">
            <v>117096.99999999999</v>
          </cell>
          <cell r="U60">
            <v>0</v>
          </cell>
          <cell r="V60">
            <v>0</v>
          </cell>
        </row>
        <row r="82">
          <cell r="T82">
            <v>56371.450000000004</v>
          </cell>
          <cell r="U82">
            <v>0</v>
          </cell>
          <cell r="V82">
            <v>0</v>
          </cell>
        </row>
        <row r="85">
          <cell r="T85">
            <v>56025.71</v>
          </cell>
          <cell r="U85">
            <v>0</v>
          </cell>
          <cell r="V85">
            <v>0</v>
          </cell>
        </row>
        <row r="93">
          <cell r="T93">
            <v>52380.77</v>
          </cell>
          <cell r="U93">
            <v>0</v>
          </cell>
          <cell r="V93">
            <v>0</v>
          </cell>
        </row>
        <row r="95">
          <cell r="T95">
            <v>4295.2299999999996</v>
          </cell>
          <cell r="U95">
            <v>0</v>
          </cell>
          <cell r="V95">
            <v>0</v>
          </cell>
        </row>
        <row r="113">
          <cell r="T113">
            <v>0</v>
          </cell>
          <cell r="U113">
            <v>115000</v>
          </cell>
          <cell r="V113">
            <v>0</v>
          </cell>
        </row>
        <row r="120">
          <cell r="T120">
            <v>83052.86</v>
          </cell>
          <cell r="U120">
            <v>0</v>
          </cell>
          <cell r="V120">
            <v>0</v>
          </cell>
        </row>
        <row r="123">
          <cell r="T123">
            <v>99405.93</v>
          </cell>
          <cell r="U123">
            <v>0</v>
          </cell>
          <cell r="V123">
            <v>0</v>
          </cell>
        </row>
        <row r="126">
          <cell r="T126">
            <v>0</v>
          </cell>
          <cell r="U126">
            <v>0</v>
          </cell>
          <cell r="V126">
            <v>0</v>
          </cell>
        </row>
        <row r="130">
          <cell r="T130">
            <v>5013.6000000000004</v>
          </cell>
          <cell r="U130">
            <v>0</v>
          </cell>
          <cell r="V130">
            <v>0</v>
          </cell>
        </row>
        <row r="132">
          <cell r="T132">
            <v>2000</v>
          </cell>
          <cell r="U132">
            <v>0</v>
          </cell>
          <cell r="V132">
            <v>0</v>
          </cell>
        </row>
      </sheetData>
      <sheetData sheetId="5">
        <row r="5">
          <cell r="T5">
            <v>4199.99</v>
          </cell>
          <cell r="U5">
            <v>41820</v>
          </cell>
          <cell r="V5">
            <v>0</v>
          </cell>
        </row>
        <row r="10">
          <cell r="T10">
            <v>792623.21</v>
          </cell>
          <cell r="U10">
            <v>0</v>
          </cell>
          <cell r="V10">
            <v>0</v>
          </cell>
        </row>
        <row r="25">
          <cell r="T25">
            <v>0</v>
          </cell>
          <cell r="U25">
            <v>0</v>
          </cell>
          <cell r="V25">
            <v>0</v>
          </cell>
        </row>
        <row r="28">
          <cell r="T28">
            <v>0</v>
          </cell>
          <cell r="U28">
            <v>0</v>
          </cell>
          <cell r="V28">
            <v>0</v>
          </cell>
        </row>
        <row r="30">
          <cell r="T30">
            <v>122695.69</v>
          </cell>
          <cell r="U30">
            <v>0</v>
          </cell>
          <cell r="V30">
            <v>0</v>
          </cell>
        </row>
      </sheetData>
      <sheetData sheetId="6">
        <row r="5">
          <cell r="T5">
            <v>0</v>
          </cell>
          <cell r="U5">
            <v>0</v>
          </cell>
          <cell r="V5">
            <v>0</v>
          </cell>
        </row>
        <row r="7">
          <cell r="T7">
            <v>0</v>
          </cell>
          <cell r="U7">
            <v>0</v>
          </cell>
          <cell r="V7">
            <v>0</v>
          </cell>
        </row>
        <row r="15">
          <cell r="T15">
            <v>72217.679999999993</v>
          </cell>
          <cell r="U15">
            <v>0</v>
          </cell>
          <cell r="V15">
            <v>0</v>
          </cell>
        </row>
        <row r="17">
          <cell r="T17">
            <v>223867.83</v>
          </cell>
          <cell r="U17">
            <v>0</v>
          </cell>
          <cell r="V17">
            <v>0</v>
          </cell>
        </row>
        <row r="19">
          <cell r="T19">
            <v>78692.070000000007</v>
          </cell>
          <cell r="U19">
            <v>4765.2</v>
          </cell>
          <cell r="V19">
            <v>0</v>
          </cell>
        </row>
        <row r="26">
          <cell r="T26">
            <v>33129.24</v>
          </cell>
          <cell r="U26">
            <v>0</v>
          </cell>
          <cell r="V26">
            <v>0</v>
          </cell>
        </row>
        <row r="28">
          <cell r="T28">
            <v>2862.63</v>
          </cell>
          <cell r="U28">
            <v>0</v>
          </cell>
          <cell r="V28">
            <v>0</v>
          </cell>
        </row>
        <row r="31">
          <cell r="T31">
            <v>0</v>
          </cell>
          <cell r="U31">
            <v>0</v>
          </cell>
          <cell r="V31">
            <v>0</v>
          </cell>
        </row>
        <row r="33">
          <cell r="T33">
            <v>18444.12</v>
          </cell>
          <cell r="U33">
            <v>0</v>
          </cell>
          <cell r="V33">
            <v>0</v>
          </cell>
        </row>
        <row r="36">
          <cell r="T36">
            <v>7850</v>
          </cell>
          <cell r="U36">
            <v>0</v>
          </cell>
          <cell r="V36">
            <v>0</v>
          </cell>
        </row>
        <row r="39">
          <cell r="T39">
            <v>0</v>
          </cell>
          <cell r="U39">
            <v>0</v>
          </cell>
          <cell r="V39">
            <v>0</v>
          </cell>
        </row>
      </sheetData>
      <sheetData sheetId="7">
        <row r="4">
          <cell r="T4">
            <v>166378.29999999999</v>
          </cell>
          <cell r="U4">
            <v>0</v>
          </cell>
          <cell r="V4">
            <v>0</v>
          </cell>
        </row>
        <row r="7">
          <cell r="T7">
            <v>0</v>
          </cell>
          <cell r="U7">
            <v>0</v>
          </cell>
          <cell r="V7">
            <v>0</v>
          </cell>
        </row>
      </sheetData>
      <sheetData sheetId="8">
        <row r="4">
          <cell r="T4">
            <v>3510.35</v>
          </cell>
          <cell r="U4">
            <v>0</v>
          </cell>
          <cell r="V4">
            <v>0</v>
          </cell>
        </row>
        <row r="20">
          <cell r="T20">
            <v>183252.07</v>
          </cell>
          <cell r="U20"/>
          <cell r="V20"/>
        </row>
        <row r="21">
          <cell r="T21">
            <v>269151.48</v>
          </cell>
          <cell r="U21">
            <v>35000.519999999997</v>
          </cell>
        </row>
        <row r="22">
          <cell r="T22">
            <v>432141.06</v>
          </cell>
          <cell r="U22"/>
          <cell r="V22"/>
        </row>
        <row r="23">
          <cell r="T23"/>
          <cell r="U23"/>
          <cell r="V23"/>
        </row>
        <row r="24">
          <cell r="T24">
            <v>224765.33</v>
          </cell>
          <cell r="U24">
            <v>15000</v>
          </cell>
        </row>
        <row r="25">
          <cell r="T25">
            <v>252694.58</v>
          </cell>
          <cell r="U25"/>
          <cell r="V25"/>
        </row>
        <row r="26">
          <cell r="T26">
            <v>221473.9</v>
          </cell>
          <cell r="U26"/>
          <cell r="V26"/>
        </row>
        <row r="27">
          <cell r="T27">
            <v>59250</v>
          </cell>
          <cell r="U27"/>
          <cell r="V27"/>
        </row>
        <row r="29">
          <cell r="T29">
            <v>548636</v>
          </cell>
          <cell r="U29">
            <v>10785.19</v>
          </cell>
          <cell r="V29">
            <v>0</v>
          </cell>
        </row>
        <row r="32">
          <cell r="T32">
            <v>854576</v>
          </cell>
          <cell r="U32">
            <v>0</v>
          </cell>
          <cell r="V32">
            <v>0</v>
          </cell>
        </row>
        <row r="36">
          <cell r="T36">
            <v>1471472</v>
          </cell>
          <cell r="U36">
            <v>53875.45</v>
          </cell>
          <cell r="V36">
            <v>0</v>
          </cell>
        </row>
        <row r="41">
          <cell r="T41">
            <v>1155710</v>
          </cell>
          <cell r="U41">
            <v>0</v>
          </cell>
          <cell r="V41">
            <v>0</v>
          </cell>
        </row>
        <row r="44">
          <cell r="T44">
            <v>968248</v>
          </cell>
          <cell r="U44">
            <v>406790.5</v>
          </cell>
          <cell r="V44">
            <v>0</v>
          </cell>
        </row>
        <row r="47">
          <cell r="T47">
            <v>607072</v>
          </cell>
          <cell r="U47">
            <v>51720.72</v>
          </cell>
          <cell r="V47">
            <v>0</v>
          </cell>
        </row>
        <row r="51">
          <cell r="T51">
            <v>587000</v>
          </cell>
          <cell r="U51"/>
          <cell r="V51"/>
        </row>
        <row r="52">
          <cell r="T52">
            <v>232250</v>
          </cell>
          <cell r="U52"/>
          <cell r="V52"/>
        </row>
        <row r="53">
          <cell r="T53">
            <v>303479.23</v>
          </cell>
          <cell r="U53">
            <v>0</v>
          </cell>
          <cell r="V53">
            <v>0</v>
          </cell>
        </row>
        <row r="70">
          <cell r="T70">
            <v>760377.03</v>
          </cell>
          <cell r="U70">
            <v>7211</v>
          </cell>
          <cell r="V70"/>
        </row>
        <row r="71">
          <cell r="T71">
            <v>96439.18</v>
          </cell>
          <cell r="U71">
            <v>0</v>
          </cell>
          <cell r="V71">
            <v>0</v>
          </cell>
        </row>
        <row r="78">
          <cell r="T78">
            <v>366054.28</v>
          </cell>
          <cell r="U78"/>
          <cell r="V78"/>
        </row>
      </sheetData>
      <sheetData sheetId="9">
        <row r="4">
          <cell r="T4">
            <v>1150.96</v>
          </cell>
          <cell r="U4">
            <v>0</v>
          </cell>
          <cell r="V4">
            <v>0</v>
          </cell>
        </row>
        <row r="12">
          <cell r="T12">
            <v>53560.94999999999</v>
          </cell>
          <cell r="U12">
            <v>0</v>
          </cell>
          <cell r="V12">
            <v>0</v>
          </cell>
        </row>
        <row r="30">
          <cell r="T30">
            <v>61876.28</v>
          </cell>
          <cell r="U30">
            <v>0</v>
          </cell>
          <cell r="V30">
            <v>0</v>
          </cell>
        </row>
        <row r="47">
          <cell r="T47">
            <v>16673.47</v>
          </cell>
          <cell r="U47">
            <v>20000</v>
          </cell>
          <cell r="V47">
            <v>0</v>
          </cell>
        </row>
        <row r="57">
          <cell r="T57">
            <v>152399.13999999998</v>
          </cell>
          <cell r="U57">
            <v>0</v>
          </cell>
          <cell r="V57">
            <v>0</v>
          </cell>
        </row>
        <row r="77">
          <cell r="T77">
            <v>8430.35</v>
          </cell>
          <cell r="U77">
            <v>0</v>
          </cell>
          <cell r="V77">
            <v>0</v>
          </cell>
        </row>
        <row r="85">
          <cell r="T85">
            <v>238.1</v>
          </cell>
          <cell r="U85">
            <v>0</v>
          </cell>
          <cell r="V85">
            <v>0</v>
          </cell>
        </row>
        <row r="90">
          <cell r="T90">
            <v>18381.89</v>
          </cell>
          <cell r="U90">
            <v>0</v>
          </cell>
          <cell r="V90">
            <v>0</v>
          </cell>
        </row>
        <row r="98">
          <cell r="T98">
            <v>3176.55</v>
          </cell>
          <cell r="U98">
            <v>0</v>
          </cell>
          <cell r="V98">
            <v>0</v>
          </cell>
        </row>
      </sheetData>
      <sheetData sheetId="10">
        <row r="4">
          <cell r="T4">
            <v>1629.0600000000002</v>
          </cell>
          <cell r="U4">
            <v>0</v>
          </cell>
          <cell r="V4">
            <v>0</v>
          </cell>
        </row>
        <row r="20">
          <cell r="T20">
            <v>157716.58000000002</v>
          </cell>
          <cell r="U20">
            <v>0</v>
          </cell>
          <cell r="V20">
            <v>0</v>
          </cell>
        </row>
        <row r="27">
          <cell r="T27">
            <v>4477.83</v>
          </cell>
          <cell r="U27">
            <v>0</v>
          </cell>
          <cell r="V27">
            <v>0</v>
          </cell>
        </row>
        <row r="37">
          <cell r="T37">
            <v>449922.48</v>
          </cell>
          <cell r="U37">
            <v>0</v>
          </cell>
          <cell r="V37">
            <v>4355.29</v>
          </cell>
        </row>
        <row r="121">
          <cell r="T121">
            <v>13946.59</v>
          </cell>
          <cell r="U121">
            <v>0</v>
          </cell>
          <cell r="V121">
            <v>0</v>
          </cell>
        </row>
        <row r="133">
          <cell r="T133">
            <v>5183.8900000000003</v>
          </cell>
          <cell r="U133">
            <v>0</v>
          </cell>
          <cell r="V133">
            <v>0</v>
          </cell>
        </row>
        <row r="136">
          <cell r="T136">
            <v>0</v>
          </cell>
          <cell r="U136">
            <v>0</v>
          </cell>
          <cell r="V136">
            <v>0</v>
          </cell>
        </row>
      </sheetData>
      <sheetData sheetId="11">
        <row r="5">
          <cell r="T5">
            <v>350619.42</v>
          </cell>
          <cell r="U5">
            <v>0</v>
          </cell>
          <cell r="V5">
            <v>0</v>
          </cell>
        </row>
        <row r="22">
          <cell r="T22">
            <v>1000</v>
          </cell>
          <cell r="U22">
            <v>0</v>
          </cell>
          <cell r="V22">
            <v>0</v>
          </cell>
        </row>
        <row r="24">
          <cell r="T24">
            <v>1486.95</v>
          </cell>
          <cell r="U24">
            <v>0</v>
          </cell>
          <cell r="V24">
            <v>0</v>
          </cell>
        </row>
        <row r="41">
          <cell r="T41">
            <v>838.3</v>
          </cell>
          <cell r="U41">
            <v>0</v>
          </cell>
          <cell r="V41">
            <v>0</v>
          </cell>
        </row>
        <row r="45">
          <cell r="T45">
            <v>435</v>
          </cell>
          <cell r="U45">
            <v>0</v>
          </cell>
          <cell r="V45">
            <v>0</v>
          </cell>
        </row>
        <row r="48">
          <cell r="T48">
            <v>13551.160000000002</v>
          </cell>
          <cell r="U48">
            <v>0</v>
          </cell>
          <cell r="V48">
            <v>0</v>
          </cell>
        </row>
        <row r="68">
          <cell r="T68">
            <v>700.76</v>
          </cell>
          <cell r="U68">
            <v>0</v>
          </cell>
          <cell r="V68">
            <v>0</v>
          </cell>
        </row>
        <row r="70">
          <cell r="T70">
            <v>27580.35</v>
          </cell>
          <cell r="U70">
            <v>0</v>
          </cell>
          <cell r="V70">
            <v>0</v>
          </cell>
        </row>
        <row r="74">
          <cell r="T74">
            <v>24673.460000000003</v>
          </cell>
          <cell r="U74">
            <v>0</v>
          </cell>
          <cell r="V74">
            <v>0</v>
          </cell>
        </row>
        <row r="99">
          <cell r="T99">
            <v>0</v>
          </cell>
          <cell r="U99">
            <v>0</v>
          </cell>
          <cell r="V99">
            <v>0</v>
          </cell>
        </row>
      </sheetData>
      <sheetData sheetId="12">
        <row r="5">
          <cell r="T5">
            <v>23965</v>
          </cell>
          <cell r="U5">
            <v>0</v>
          </cell>
          <cell r="V5">
            <v>0</v>
          </cell>
        </row>
        <row r="8">
          <cell r="T8"/>
          <cell r="U8"/>
          <cell r="V8"/>
        </row>
        <row r="9">
          <cell r="T9">
            <v>2966.61</v>
          </cell>
          <cell r="U9">
            <v>0</v>
          </cell>
          <cell r="V9">
            <v>0</v>
          </cell>
        </row>
        <row r="17">
          <cell r="T17">
            <v>198978</v>
          </cell>
          <cell r="U17">
            <v>0</v>
          </cell>
          <cell r="V17">
            <v>0</v>
          </cell>
        </row>
        <row r="21">
          <cell r="T21">
            <v>54769</v>
          </cell>
          <cell r="U21">
            <v>0</v>
          </cell>
          <cell r="V21">
            <v>0</v>
          </cell>
        </row>
        <row r="24">
          <cell r="T24">
            <v>0</v>
          </cell>
          <cell r="U24">
            <v>0</v>
          </cell>
          <cell r="V24">
            <v>0</v>
          </cell>
        </row>
        <row r="26">
          <cell r="T26">
            <v>56759.98</v>
          </cell>
          <cell r="U26">
            <v>0</v>
          </cell>
          <cell r="V26">
            <v>0</v>
          </cell>
        </row>
        <row r="30">
          <cell r="T30">
            <v>48080</v>
          </cell>
          <cell r="U30">
            <v>0</v>
          </cell>
          <cell r="V30">
            <v>0</v>
          </cell>
        </row>
        <row r="33">
          <cell r="T33">
            <v>0</v>
          </cell>
          <cell r="U33">
            <v>0</v>
          </cell>
          <cell r="V33">
            <v>0</v>
          </cell>
        </row>
        <row r="35">
          <cell r="T35">
            <v>1075305.54</v>
          </cell>
          <cell r="U35">
            <v>9658.7999999999993</v>
          </cell>
          <cell r="V35">
            <v>0</v>
          </cell>
        </row>
        <row r="50">
          <cell r="T50">
            <v>187075</v>
          </cell>
          <cell r="U50">
            <v>0</v>
          </cell>
          <cell r="V50">
            <v>0</v>
          </cell>
        </row>
        <row r="55">
          <cell r="T55">
            <v>55507</v>
          </cell>
          <cell r="U55">
            <v>0</v>
          </cell>
          <cell r="V55">
            <v>0</v>
          </cell>
        </row>
        <row r="59">
          <cell r="T59">
            <v>2762</v>
          </cell>
          <cell r="U59">
            <v>0</v>
          </cell>
          <cell r="V59">
            <v>0</v>
          </cell>
        </row>
        <row r="62">
          <cell r="T62">
            <v>62405.71</v>
          </cell>
          <cell r="U62">
            <v>0</v>
          </cell>
          <cell r="V62">
            <v>0</v>
          </cell>
        </row>
        <row r="65">
          <cell r="T65">
            <v>5320</v>
          </cell>
          <cell r="U65">
            <v>0</v>
          </cell>
          <cell r="V65">
            <v>0</v>
          </cell>
        </row>
        <row r="67">
          <cell r="T67">
            <v>1760.6</v>
          </cell>
          <cell r="U67">
            <v>0</v>
          </cell>
          <cell r="V67">
            <v>0</v>
          </cell>
        </row>
        <row r="79">
          <cell r="T79">
            <v>14095.949999999999</v>
          </cell>
          <cell r="U79">
            <v>0</v>
          </cell>
          <cell r="V79">
            <v>0</v>
          </cell>
        </row>
        <row r="104">
          <cell r="T104">
            <v>0</v>
          </cell>
          <cell r="U104">
            <v>0</v>
          </cell>
          <cell r="V104">
            <v>0</v>
          </cell>
        </row>
        <row r="106">
          <cell r="T106">
            <v>130777.87</v>
          </cell>
          <cell r="U106">
            <v>0</v>
          </cell>
          <cell r="V106">
            <v>0</v>
          </cell>
        </row>
      </sheetData>
      <sheetData sheetId="13">
        <row r="24">
          <cell r="T24">
            <v>623045.67000000004</v>
          </cell>
          <cell r="U24">
            <v>0</v>
          </cell>
          <cell r="V24">
            <v>221352.77</v>
          </cell>
        </row>
      </sheetData>
      <sheetData sheetId="14">
        <row r="4">
          <cell r="T4">
            <v>1989051.9699999997</v>
          </cell>
          <cell r="U4">
            <v>0</v>
          </cell>
          <cell r="V4">
            <v>0</v>
          </cell>
        </row>
        <row r="99">
          <cell r="T99"/>
          <cell r="U99"/>
          <cell r="V99"/>
        </row>
        <row r="100">
          <cell r="T100">
            <v>8335.0499999999993</v>
          </cell>
          <cell r="U100">
            <v>0</v>
          </cell>
          <cell r="V100">
            <v>0</v>
          </cell>
        </row>
      </sheetData>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s>
    <sheetDataSet>
      <sheetData sheetId="0">
        <row r="5">
          <cell r="W5">
            <v>95089.45</v>
          </cell>
          <cell r="X5">
            <v>0</v>
          </cell>
          <cell r="Y5">
            <v>0</v>
          </cell>
        </row>
        <row r="17">
          <cell r="W17">
            <v>44917.61</v>
          </cell>
          <cell r="X17">
            <v>0</v>
          </cell>
          <cell r="Y17">
            <v>0</v>
          </cell>
        </row>
        <row r="28">
          <cell r="W28">
            <v>81880.149999999994</v>
          </cell>
          <cell r="X28">
            <v>0</v>
          </cell>
          <cell r="Y28">
            <v>0</v>
          </cell>
        </row>
        <row r="33">
          <cell r="W33">
            <v>0</v>
          </cell>
          <cell r="X33">
            <v>0</v>
          </cell>
          <cell r="Y33">
            <v>0</v>
          </cell>
        </row>
        <row r="41">
          <cell r="W41">
            <v>16791.120000000003</v>
          </cell>
          <cell r="X41">
            <v>0</v>
          </cell>
          <cell r="Y41">
            <v>0</v>
          </cell>
        </row>
        <row r="58">
          <cell r="W58">
            <v>0</v>
          </cell>
          <cell r="X58">
            <v>0</v>
          </cell>
          <cell r="Y58">
            <v>0</v>
          </cell>
        </row>
        <row r="62">
          <cell r="W62">
            <v>96</v>
          </cell>
          <cell r="X62">
            <v>41709.160000000003</v>
          </cell>
          <cell r="Y62">
            <v>0</v>
          </cell>
        </row>
        <row r="79">
          <cell r="W79">
            <v>79235.239999999991</v>
          </cell>
          <cell r="X79">
            <v>0</v>
          </cell>
          <cell r="Y79">
            <v>0</v>
          </cell>
        </row>
        <row r="88">
          <cell r="W88">
            <v>4320</v>
          </cell>
          <cell r="X88">
            <v>0</v>
          </cell>
          <cell r="Y88">
            <v>0</v>
          </cell>
        </row>
        <row r="92">
          <cell r="W92">
            <v>6496.46</v>
          </cell>
          <cell r="X92">
            <v>0</v>
          </cell>
          <cell r="Y92">
            <v>0</v>
          </cell>
        </row>
        <row r="95">
          <cell r="W95">
            <v>0</v>
          </cell>
          <cell r="X95">
            <v>0</v>
          </cell>
          <cell r="Y95">
            <v>0</v>
          </cell>
        </row>
      </sheetData>
      <sheetData sheetId="1">
        <row r="5">
          <cell r="W5">
            <v>340.06</v>
          </cell>
          <cell r="X5">
            <v>0</v>
          </cell>
          <cell r="Y5">
            <v>0</v>
          </cell>
        </row>
        <row r="7">
          <cell r="W7">
            <v>4000</v>
          </cell>
          <cell r="X7">
            <v>0</v>
          </cell>
          <cell r="Y7">
            <v>0</v>
          </cell>
        </row>
        <row r="12">
          <cell r="W12">
            <v>13322.97</v>
          </cell>
          <cell r="X12">
            <v>0</v>
          </cell>
          <cell r="Y12">
            <v>0</v>
          </cell>
        </row>
        <row r="20">
          <cell r="W20">
            <v>0</v>
          </cell>
          <cell r="X20">
            <v>0</v>
          </cell>
          <cell r="Y20">
            <v>0</v>
          </cell>
        </row>
        <row r="22">
          <cell r="W22">
            <v>0</v>
          </cell>
          <cell r="X22">
            <v>0</v>
          </cell>
          <cell r="Y22">
            <v>0</v>
          </cell>
        </row>
        <row r="25">
          <cell r="W25">
            <v>0</v>
          </cell>
          <cell r="X25">
            <v>0</v>
          </cell>
          <cell r="Y25">
            <v>0</v>
          </cell>
        </row>
        <row r="27">
          <cell r="W27">
            <v>4725</v>
          </cell>
          <cell r="X27">
            <v>0</v>
          </cell>
          <cell r="Y27">
            <v>0</v>
          </cell>
        </row>
        <row r="29">
          <cell r="W29">
            <v>8000</v>
          </cell>
          <cell r="X29">
            <v>0</v>
          </cell>
          <cell r="Y29">
            <v>0</v>
          </cell>
        </row>
        <row r="32">
          <cell r="W32">
            <v>6049.58</v>
          </cell>
          <cell r="X32">
            <v>0</v>
          </cell>
          <cell r="Y32">
            <v>0</v>
          </cell>
        </row>
        <row r="46">
          <cell r="W46">
            <v>2200</v>
          </cell>
          <cell r="X46">
            <v>0</v>
          </cell>
          <cell r="Y46">
            <v>0</v>
          </cell>
        </row>
        <row r="51">
          <cell r="W51">
            <v>3904.8700000000003</v>
          </cell>
          <cell r="X51">
            <v>0</v>
          </cell>
          <cell r="Y51">
            <v>0</v>
          </cell>
        </row>
      </sheetData>
      <sheetData sheetId="2">
        <row r="4">
          <cell r="W4">
            <v>87313.47</v>
          </cell>
          <cell r="X4">
            <v>8579.42</v>
          </cell>
          <cell r="Y4">
            <v>0</v>
          </cell>
        </row>
        <row r="20">
          <cell r="W20">
            <v>5183.54</v>
          </cell>
          <cell r="X20">
            <v>0</v>
          </cell>
          <cell r="Y20">
            <v>0</v>
          </cell>
        </row>
        <row r="26">
          <cell r="W26">
            <v>375.28</v>
          </cell>
          <cell r="X26">
            <v>0</v>
          </cell>
          <cell r="Y26">
            <v>0</v>
          </cell>
        </row>
        <row r="31">
          <cell r="W31">
            <v>10982.800000000001</v>
          </cell>
          <cell r="X31">
            <v>0</v>
          </cell>
          <cell r="Y31">
            <v>0</v>
          </cell>
        </row>
        <row r="34">
          <cell r="W34">
            <v>147025.38000000006</v>
          </cell>
          <cell r="X34">
            <v>0</v>
          </cell>
          <cell r="Y34">
            <v>0</v>
          </cell>
        </row>
        <row r="84">
          <cell r="W84">
            <v>1300</v>
          </cell>
          <cell r="X84">
            <v>11072.25</v>
          </cell>
          <cell r="Y84">
            <v>0</v>
          </cell>
        </row>
        <row r="89">
          <cell r="W89">
            <v>4965.4799999999996</v>
          </cell>
          <cell r="X89">
            <v>0</v>
          </cell>
          <cell r="Y89">
            <v>0</v>
          </cell>
        </row>
        <row r="95">
          <cell r="W95">
            <v>550</v>
          </cell>
          <cell r="X95">
            <v>0</v>
          </cell>
          <cell r="Y95">
            <v>0</v>
          </cell>
        </row>
      </sheetData>
      <sheetData sheetId="3">
        <row r="4">
          <cell r="W4">
            <v>13883.619999999999</v>
          </cell>
          <cell r="X4">
            <v>0</v>
          </cell>
          <cell r="Y4">
            <v>0</v>
          </cell>
        </row>
        <row r="17">
          <cell r="W17">
            <v>26478.920000000002</v>
          </cell>
          <cell r="X17">
            <v>0</v>
          </cell>
          <cell r="Y17">
            <v>0</v>
          </cell>
        </row>
        <row r="28">
          <cell r="W28">
            <v>0</v>
          </cell>
          <cell r="X28">
            <v>0</v>
          </cell>
          <cell r="Y28">
            <v>0</v>
          </cell>
        </row>
        <row r="30">
          <cell r="W30"/>
          <cell r="X30"/>
          <cell r="Y30"/>
        </row>
      </sheetData>
      <sheetData sheetId="4">
        <row r="5">
          <cell r="W5">
            <v>574629.2300000001</v>
          </cell>
          <cell r="X5">
            <v>5590.42</v>
          </cell>
          <cell r="Y5">
            <v>0</v>
          </cell>
        </row>
        <row r="60">
          <cell r="W60">
            <v>126077.17</v>
          </cell>
          <cell r="X60">
            <v>0</v>
          </cell>
          <cell r="Y60">
            <v>0</v>
          </cell>
        </row>
        <row r="82">
          <cell r="W82">
            <v>57242.55</v>
          </cell>
          <cell r="X82">
            <v>0</v>
          </cell>
          <cell r="Y82">
            <v>0</v>
          </cell>
        </row>
        <row r="85">
          <cell r="W85">
            <v>57726.689999999995</v>
          </cell>
          <cell r="X85">
            <v>0</v>
          </cell>
          <cell r="Y85">
            <v>0</v>
          </cell>
        </row>
        <row r="93">
          <cell r="W93">
            <v>77467.839999999997</v>
          </cell>
          <cell r="X93">
            <v>0</v>
          </cell>
          <cell r="Y93">
            <v>0</v>
          </cell>
        </row>
        <row r="95">
          <cell r="W95">
            <v>3509.87</v>
          </cell>
          <cell r="X95">
            <v>0</v>
          </cell>
          <cell r="Y95">
            <v>0</v>
          </cell>
        </row>
        <row r="113">
          <cell r="W113">
            <v>0</v>
          </cell>
          <cell r="X113">
            <v>115000</v>
          </cell>
          <cell r="Y113">
            <v>0</v>
          </cell>
        </row>
        <row r="120">
          <cell r="W120">
            <v>88711.37</v>
          </cell>
          <cell r="X120">
            <v>0</v>
          </cell>
          <cell r="Y120">
            <v>0</v>
          </cell>
        </row>
        <row r="123">
          <cell r="W123">
            <v>94515.24</v>
          </cell>
          <cell r="X123">
            <v>0</v>
          </cell>
          <cell r="Y123">
            <v>0</v>
          </cell>
        </row>
        <row r="126">
          <cell r="W126">
            <v>0</v>
          </cell>
          <cell r="X126">
            <v>0</v>
          </cell>
          <cell r="Y126">
            <v>0</v>
          </cell>
        </row>
        <row r="130">
          <cell r="W130">
            <v>5000</v>
          </cell>
          <cell r="X130">
            <v>0</v>
          </cell>
          <cell r="Y130">
            <v>0</v>
          </cell>
        </row>
        <row r="132">
          <cell r="W132">
            <v>3000</v>
          </cell>
          <cell r="X132">
            <v>0</v>
          </cell>
          <cell r="Y132">
            <v>0</v>
          </cell>
        </row>
      </sheetData>
      <sheetData sheetId="5">
        <row r="5">
          <cell r="W5">
            <v>8825.25</v>
          </cell>
          <cell r="X5">
            <v>90773.48</v>
          </cell>
          <cell r="Y5">
            <v>0</v>
          </cell>
        </row>
        <row r="10">
          <cell r="W10">
            <v>726797.29</v>
          </cell>
          <cell r="X10">
            <v>0</v>
          </cell>
          <cell r="Y10">
            <v>0</v>
          </cell>
        </row>
        <row r="25">
          <cell r="W25">
            <v>0</v>
          </cell>
          <cell r="X25">
            <v>0</v>
          </cell>
          <cell r="Y25">
            <v>0</v>
          </cell>
        </row>
        <row r="28">
          <cell r="W28">
            <v>0</v>
          </cell>
          <cell r="X28">
            <v>0</v>
          </cell>
          <cell r="Y28">
            <v>0</v>
          </cell>
        </row>
        <row r="30">
          <cell r="W30">
            <v>136138.75</v>
          </cell>
          <cell r="X30">
            <v>0</v>
          </cell>
          <cell r="Y30">
            <v>0</v>
          </cell>
        </row>
      </sheetData>
      <sheetData sheetId="6">
        <row r="5">
          <cell r="W5">
            <v>0</v>
          </cell>
          <cell r="X5">
            <v>0</v>
          </cell>
          <cell r="Y5">
            <v>0</v>
          </cell>
        </row>
        <row r="7">
          <cell r="W7">
            <v>0</v>
          </cell>
          <cell r="X7">
            <v>139993.16</v>
          </cell>
          <cell r="Y7">
            <v>0</v>
          </cell>
        </row>
        <row r="15">
          <cell r="W15">
            <v>69700.92</v>
          </cell>
          <cell r="X15">
            <v>0</v>
          </cell>
          <cell r="Y15">
            <v>0</v>
          </cell>
        </row>
        <row r="17">
          <cell r="W17">
            <v>267230.02</v>
          </cell>
          <cell r="X17">
            <v>0</v>
          </cell>
          <cell r="Y17">
            <v>0</v>
          </cell>
        </row>
        <row r="19">
          <cell r="W19">
            <v>79756.25</v>
          </cell>
          <cell r="X19">
            <v>0</v>
          </cell>
          <cell r="Y19">
            <v>0</v>
          </cell>
        </row>
        <row r="26">
          <cell r="W26">
            <v>26394.06</v>
          </cell>
          <cell r="X26">
            <v>0</v>
          </cell>
          <cell r="Y26">
            <v>0</v>
          </cell>
        </row>
        <row r="28">
          <cell r="W28">
            <v>8396.16</v>
          </cell>
          <cell r="X28">
            <v>0</v>
          </cell>
          <cell r="Y28">
            <v>0</v>
          </cell>
        </row>
        <row r="31">
          <cell r="W31">
            <v>0</v>
          </cell>
          <cell r="X31">
            <v>0</v>
          </cell>
          <cell r="Y31">
            <v>0</v>
          </cell>
        </row>
        <row r="33">
          <cell r="W33">
            <v>29547.97</v>
          </cell>
          <cell r="X33">
            <v>0</v>
          </cell>
          <cell r="Y33">
            <v>0</v>
          </cell>
        </row>
        <row r="36">
          <cell r="W36">
            <v>0</v>
          </cell>
          <cell r="X36">
            <v>0</v>
          </cell>
          <cell r="Y36">
            <v>0</v>
          </cell>
        </row>
        <row r="39">
          <cell r="W39">
            <v>0</v>
          </cell>
          <cell r="X39">
            <v>0</v>
          </cell>
          <cell r="Y39">
            <v>0</v>
          </cell>
        </row>
      </sheetData>
      <sheetData sheetId="7">
        <row r="4">
          <cell r="W4">
            <v>150295.24</v>
          </cell>
          <cell r="X4">
            <v>0</v>
          </cell>
          <cell r="Y4">
            <v>0</v>
          </cell>
        </row>
        <row r="7">
          <cell r="W7">
            <v>0</v>
          </cell>
          <cell r="X7">
            <v>0</v>
          </cell>
          <cell r="Y7">
            <v>0</v>
          </cell>
        </row>
      </sheetData>
      <sheetData sheetId="8">
        <row r="4">
          <cell r="W4">
            <v>3597.5100000000007</v>
          </cell>
          <cell r="X4">
            <v>0</v>
          </cell>
          <cell r="Y4">
            <v>0</v>
          </cell>
        </row>
        <row r="20">
          <cell r="W20">
            <v>201563</v>
          </cell>
          <cell r="X20"/>
          <cell r="Y20"/>
        </row>
        <row r="21">
          <cell r="W21">
            <v>311175</v>
          </cell>
          <cell r="X21">
            <v>15046</v>
          </cell>
          <cell r="Y21"/>
        </row>
        <row r="22">
          <cell r="W22">
            <v>488852</v>
          </cell>
          <cell r="X22">
            <v>11680.96</v>
          </cell>
          <cell r="Y22"/>
        </row>
        <row r="23">
          <cell r="W23"/>
          <cell r="X23"/>
          <cell r="Y23"/>
        </row>
        <row r="24">
          <cell r="W24">
            <v>242603</v>
          </cell>
          <cell r="X24"/>
          <cell r="Y24"/>
        </row>
        <row r="25">
          <cell r="W25">
            <v>259796</v>
          </cell>
          <cell r="X25"/>
          <cell r="Y25"/>
        </row>
        <row r="26">
          <cell r="W26">
            <v>258931</v>
          </cell>
          <cell r="X26">
            <v>56375.12</v>
          </cell>
          <cell r="Y26"/>
        </row>
        <row r="27">
          <cell r="W27">
            <v>42840</v>
          </cell>
          <cell r="X27"/>
          <cell r="Y27"/>
        </row>
        <row r="29">
          <cell r="W29">
            <v>549672</v>
          </cell>
          <cell r="X29">
            <v>9240</v>
          </cell>
          <cell r="Y29">
            <v>0</v>
          </cell>
        </row>
        <row r="32">
          <cell r="W32">
            <v>855440</v>
          </cell>
          <cell r="X32">
            <v>0</v>
          </cell>
          <cell r="Y32">
            <v>0</v>
          </cell>
        </row>
        <row r="36">
          <cell r="W36">
            <v>1485900</v>
          </cell>
          <cell r="X36">
            <v>0</v>
          </cell>
          <cell r="Y36">
            <v>0</v>
          </cell>
        </row>
        <row r="41">
          <cell r="W41">
            <v>1253413</v>
          </cell>
          <cell r="X41">
            <v>68637.929999999993</v>
          </cell>
          <cell r="Y41">
            <v>0</v>
          </cell>
        </row>
        <row r="44">
          <cell r="W44">
            <v>1026169</v>
          </cell>
          <cell r="X44">
            <v>0</v>
          </cell>
          <cell r="Y44">
            <v>0</v>
          </cell>
        </row>
        <row r="47">
          <cell r="W47">
            <v>590147</v>
          </cell>
          <cell r="X47">
            <v>0</v>
          </cell>
          <cell r="Y47">
            <v>0</v>
          </cell>
        </row>
        <row r="51">
          <cell r="W51">
            <v>517868</v>
          </cell>
          <cell r="X51"/>
          <cell r="Y51"/>
        </row>
        <row r="52">
          <cell r="W52">
            <v>231400</v>
          </cell>
          <cell r="X52"/>
          <cell r="Y52"/>
        </row>
        <row r="53">
          <cell r="W53">
            <v>344600.22</v>
          </cell>
          <cell r="X53">
            <v>0</v>
          </cell>
          <cell r="Y53">
            <v>0</v>
          </cell>
        </row>
        <row r="70">
          <cell r="W70">
            <v>621982.06000000006</v>
          </cell>
          <cell r="X70">
            <v>25306.79</v>
          </cell>
          <cell r="Y70"/>
        </row>
        <row r="71">
          <cell r="W71">
            <v>161788.28999999998</v>
          </cell>
          <cell r="X71">
            <v>0</v>
          </cell>
          <cell r="Y71">
            <v>0</v>
          </cell>
        </row>
        <row r="78">
          <cell r="W78">
            <v>388913.99</v>
          </cell>
          <cell r="X78"/>
          <cell r="Y78"/>
        </row>
      </sheetData>
      <sheetData sheetId="9">
        <row r="4">
          <cell r="W4">
            <v>1332.76</v>
          </cell>
          <cell r="X4">
            <v>0</v>
          </cell>
          <cell r="Y4">
            <v>0</v>
          </cell>
        </row>
        <row r="12">
          <cell r="W12">
            <v>21972.060000000005</v>
          </cell>
          <cell r="X12">
            <v>0</v>
          </cell>
          <cell r="Y12">
            <v>0</v>
          </cell>
        </row>
        <row r="30">
          <cell r="W30">
            <v>51888.53</v>
          </cell>
          <cell r="X30">
            <v>0</v>
          </cell>
          <cell r="Y30">
            <v>0</v>
          </cell>
        </row>
        <row r="48">
          <cell r="W48">
            <v>17309.63</v>
          </cell>
          <cell r="X48">
            <v>16983.05</v>
          </cell>
          <cell r="Y48">
            <v>0</v>
          </cell>
        </row>
        <row r="58">
          <cell r="W58">
            <v>159955.13999999998</v>
          </cell>
          <cell r="X58">
            <v>3200</v>
          </cell>
          <cell r="Y58">
            <v>0</v>
          </cell>
        </row>
        <row r="78">
          <cell r="W78">
            <v>7935.4</v>
          </cell>
          <cell r="X78">
            <v>0</v>
          </cell>
          <cell r="Y78">
            <v>0</v>
          </cell>
        </row>
        <row r="86">
          <cell r="W86">
            <v>239.93</v>
          </cell>
          <cell r="X86">
            <v>0</v>
          </cell>
          <cell r="Y86">
            <v>0</v>
          </cell>
        </row>
        <row r="91">
          <cell r="W91">
            <v>14295.45</v>
          </cell>
          <cell r="X91">
            <v>0</v>
          </cell>
          <cell r="Y91">
            <v>0</v>
          </cell>
        </row>
        <row r="99">
          <cell r="W99">
            <v>8934.4699999999993</v>
          </cell>
          <cell r="X99">
            <v>0</v>
          </cell>
          <cell r="Y99">
            <v>0</v>
          </cell>
        </row>
      </sheetData>
      <sheetData sheetId="10">
        <row r="4">
          <cell r="W4">
            <v>12577.740000000002</v>
          </cell>
          <cell r="X4">
            <v>0</v>
          </cell>
          <cell r="Y4">
            <v>0</v>
          </cell>
        </row>
        <row r="20">
          <cell r="W20">
            <v>163237.68</v>
          </cell>
          <cell r="X20">
            <v>0</v>
          </cell>
          <cell r="Y20">
            <v>0</v>
          </cell>
        </row>
        <row r="27">
          <cell r="W27">
            <v>4675.01</v>
          </cell>
          <cell r="X27">
            <v>0</v>
          </cell>
          <cell r="Y27">
            <v>0</v>
          </cell>
        </row>
        <row r="37">
          <cell r="W37">
            <v>445643.5199999999</v>
          </cell>
          <cell r="X37">
            <v>1743553.29</v>
          </cell>
          <cell r="Y37">
            <v>4523.71</v>
          </cell>
        </row>
        <row r="122">
          <cell r="W122">
            <v>7632.46</v>
          </cell>
          <cell r="X122">
            <v>0</v>
          </cell>
          <cell r="Y122">
            <v>0</v>
          </cell>
        </row>
        <row r="134">
          <cell r="W134">
            <v>8715.4599999999991</v>
          </cell>
          <cell r="X134">
            <v>16856.68</v>
          </cell>
          <cell r="Y134">
            <v>0</v>
          </cell>
        </row>
        <row r="137">
          <cell r="W137">
            <v>7754</v>
          </cell>
          <cell r="X137">
            <v>0</v>
          </cell>
          <cell r="Y137">
            <v>0</v>
          </cell>
        </row>
      </sheetData>
      <sheetData sheetId="11">
        <row r="5">
          <cell r="W5">
            <v>362443.59</v>
          </cell>
          <cell r="X5">
            <v>0</v>
          </cell>
          <cell r="Y5">
            <v>0</v>
          </cell>
        </row>
        <row r="22">
          <cell r="W22">
            <v>800</v>
          </cell>
          <cell r="X22">
            <v>0</v>
          </cell>
          <cell r="Y22">
            <v>0</v>
          </cell>
        </row>
        <row r="24">
          <cell r="W24">
            <v>833.13</v>
          </cell>
          <cell r="X24">
            <v>0</v>
          </cell>
          <cell r="Y24">
            <v>0</v>
          </cell>
        </row>
        <row r="41">
          <cell r="W41">
            <v>496.8</v>
          </cell>
          <cell r="X41">
            <v>0</v>
          </cell>
          <cell r="Y41">
            <v>0</v>
          </cell>
        </row>
        <row r="45">
          <cell r="W45">
            <v>1105.8</v>
          </cell>
          <cell r="X45">
            <v>0</v>
          </cell>
          <cell r="Y45">
            <v>0</v>
          </cell>
        </row>
        <row r="48">
          <cell r="W48">
            <v>22395.17</v>
          </cell>
          <cell r="X48">
            <v>12117.13</v>
          </cell>
          <cell r="Y48">
            <v>0</v>
          </cell>
        </row>
        <row r="68">
          <cell r="W68">
            <v>485.26</v>
          </cell>
          <cell r="X68">
            <v>0</v>
          </cell>
          <cell r="Y68">
            <v>0</v>
          </cell>
        </row>
        <row r="70">
          <cell r="W70">
            <v>29289.4</v>
          </cell>
          <cell r="X70">
            <v>0</v>
          </cell>
          <cell r="Y70">
            <v>0</v>
          </cell>
        </row>
        <row r="74">
          <cell r="W74">
            <v>34373.660000000003</v>
          </cell>
          <cell r="X74">
            <v>35242.79</v>
          </cell>
          <cell r="Y74">
            <v>0</v>
          </cell>
        </row>
        <row r="100">
          <cell r="W100">
            <v>0</v>
          </cell>
          <cell r="X100">
            <v>0</v>
          </cell>
          <cell r="Y100">
            <v>0</v>
          </cell>
        </row>
      </sheetData>
      <sheetData sheetId="12">
        <row r="5">
          <cell r="W5">
            <v>35850.92</v>
          </cell>
          <cell r="X5">
            <v>0</v>
          </cell>
          <cell r="Y5">
            <v>0</v>
          </cell>
        </row>
        <row r="8">
          <cell r="W8"/>
          <cell r="X8"/>
          <cell r="Y8"/>
        </row>
        <row r="9">
          <cell r="W9">
            <v>5263.94</v>
          </cell>
          <cell r="X9">
            <v>0</v>
          </cell>
          <cell r="Y9">
            <v>0</v>
          </cell>
        </row>
        <row r="17">
          <cell r="W17">
            <v>282850</v>
          </cell>
          <cell r="X17">
            <v>0</v>
          </cell>
          <cell r="Y17">
            <v>0</v>
          </cell>
        </row>
        <row r="21">
          <cell r="W21">
            <v>56000</v>
          </cell>
          <cell r="X21">
            <v>0</v>
          </cell>
          <cell r="Y21">
            <v>0</v>
          </cell>
        </row>
        <row r="24">
          <cell r="W24">
            <v>0</v>
          </cell>
          <cell r="X24">
            <v>0</v>
          </cell>
          <cell r="Y24">
            <v>0</v>
          </cell>
        </row>
        <row r="26">
          <cell r="W26">
            <v>63515.03</v>
          </cell>
          <cell r="X26">
            <v>0</v>
          </cell>
          <cell r="Y26">
            <v>0</v>
          </cell>
        </row>
        <row r="30">
          <cell r="W30">
            <v>38204</v>
          </cell>
          <cell r="X30">
            <v>3576</v>
          </cell>
          <cell r="Y30">
            <v>0</v>
          </cell>
        </row>
        <row r="33">
          <cell r="W33">
            <v>0</v>
          </cell>
          <cell r="X33">
            <v>0</v>
          </cell>
          <cell r="Y33">
            <v>0</v>
          </cell>
        </row>
        <row r="35">
          <cell r="W35">
            <v>1072904.3399999999</v>
          </cell>
          <cell r="X35">
            <v>13800</v>
          </cell>
          <cell r="Y35">
            <v>0</v>
          </cell>
        </row>
        <row r="50">
          <cell r="W50">
            <v>194936</v>
          </cell>
          <cell r="X50">
            <v>0</v>
          </cell>
          <cell r="Y50">
            <v>0</v>
          </cell>
        </row>
        <row r="55">
          <cell r="W55">
            <v>50738.36</v>
          </cell>
          <cell r="X55">
            <v>21157.74</v>
          </cell>
          <cell r="Y55">
            <v>0</v>
          </cell>
        </row>
        <row r="59">
          <cell r="W59">
            <v>5160</v>
          </cell>
          <cell r="X59">
            <v>0</v>
          </cell>
          <cell r="Y59">
            <v>0</v>
          </cell>
        </row>
        <row r="62">
          <cell r="W62">
            <v>51155.23</v>
          </cell>
          <cell r="X62">
            <v>0</v>
          </cell>
          <cell r="Y62">
            <v>0</v>
          </cell>
        </row>
        <row r="65">
          <cell r="W65">
            <v>5230</v>
          </cell>
          <cell r="X65">
            <v>0</v>
          </cell>
          <cell r="Y65">
            <v>0</v>
          </cell>
        </row>
        <row r="67">
          <cell r="W67">
            <v>937.47</v>
          </cell>
          <cell r="X67">
            <v>0</v>
          </cell>
          <cell r="Y67">
            <v>0</v>
          </cell>
        </row>
        <row r="79">
          <cell r="W79">
            <v>33271.42</v>
          </cell>
          <cell r="X79">
            <v>0</v>
          </cell>
          <cell r="Y79">
            <v>0</v>
          </cell>
        </row>
        <row r="104">
          <cell r="W104">
            <v>2500</v>
          </cell>
          <cell r="X104">
            <v>0</v>
          </cell>
          <cell r="Y104">
            <v>0</v>
          </cell>
        </row>
        <row r="106">
          <cell r="W106">
            <v>132562.10999999999</v>
          </cell>
          <cell r="X106">
            <v>0</v>
          </cell>
          <cell r="Y106">
            <v>0</v>
          </cell>
        </row>
      </sheetData>
      <sheetData sheetId="13">
        <row r="24">
          <cell r="W24">
            <v>523549.99000000011</v>
          </cell>
          <cell r="X24">
            <v>0</v>
          </cell>
          <cell r="Y24">
            <v>208035.98</v>
          </cell>
        </row>
      </sheetData>
      <sheetData sheetId="14">
        <row r="4">
          <cell r="W4">
            <v>2029801.040000001</v>
          </cell>
          <cell r="X4">
            <v>0</v>
          </cell>
          <cell r="Y4">
            <v>0</v>
          </cell>
        </row>
        <row r="100">
          <cell r="W100"/>
          <cell r="X100"/>
          <cell r="Y100"/>
        </row>
        <row r="101">
          <cell r="W101">
            <v>8919.3700000000008</v>
          </cell>
          <cell r="X101">
            <v>0</v>
          </cell>
          <cell r="Y101">
            <v>0</v>
          </cell>
        </row>
      </sheetData>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s>
    <sheetDataSet>
      <sheetData sheetId="0">
        <row r="5">
          <cell r="W5">
            <v>103200</v>
          </cell>
          <cell r="X5">
            <v>0</v>
          </cell>
          <cell r="Y5">
            <v>0</v>
          </cell>
          <cell r="Z5">
            <v>102410.45999999999</v>
          </cell>
          <cell r="AA5">
            <v>0</v>
          </cell>
          <cell r="AB5">
            <v>0</v>
          </cell>
        </row>
        <row r="17">
          <cell r="W17">
            <v>44950</v>
          </cell>
          <cell r="X17">
            <v>0</v>
          </cell>
          <cell r="Y17">
            <v>0</v>
          </cell>
          <cell r="Z17">
            <v>43847.799999999996</v>
          </cell>
          <cell r="AA17">
            <v>0</v>
          </cell>
          <cell r="AB17">
            <v>0</v>
          </cell>
        </row>
        <row r="28">
          <cell r="W28">
            <v>108150</v>
          </cell>
          <cell r="X28">
            <v>0</v>
          </cell>
          <cell r="Y28">
            <v>0</v>
          </cell>
          <cell r="Z28">
            <v>108129.70000000001</v>
          </cell>
          <cell r="AA28">
            <v>0</v>
          </cell>
          <cell r="AB28">
            <v>0</v>
          </cell>
        </row>
        <row r="33">
          <cell r="W33">
            <v>7400</v>
          </cell>
          <cell r="X33">
            <v>0</v>
          </cell>
          <cell r="Y33">
            <v>0</v>
          </cell>
          <cell r="Z33">
            <v>7316.2</v>
          </cell>
          <cell r="AA33">
            <v>0</v>
          </cell>
          <cell r="AB33">
            <v>0</v>
          </cell>
        </row>
        <row r="41">
          <cell r="W41">
            <v>28277</v>
          </cell>
          <cell r="X41">
            <v>0</v>
          </cell>
          <cell r="Y41">
            <v>0</v>
          </cell>
          <cell r="Z41">
            <v>18335.53</v>
          </cell>
          <cell r="AA41">
            <v>0</v>
          </cell>
          <cell r="AB41">
            <v>0</v>
          </cell>
        </row>
        <row r="58">
          <cell r="W58">
            <v>23500</v>
          </cell>
          <cell r="X58">
            <v>0</v>
          </cell>
          <cell r="Y58">
            <v>0</v>
          </cell>
          <cell r="Z58">
            <v>21300</v>
          </cell>
          <cell r="AA58">
            <v>0</v>
          </cell>
          <cell r="AB58">
            <v>0</v>
          </cell>
        </row>
        <row r="62">
          <cell r="W62">
            <v>4500</v>
          </cell>
          <cell r="X62">
            <v>56643</v>
          </cell>
          <cell r="Y62">
            <v>0</v>
          </cell>
          <cell r="Z62">
            <v>2077.39</v>
          </cell>
          <cell r="AA62">
            <v>55641.85</v>
          </cell>
          <cell r="AB62">
            <v>0</v>
          </cell>
        </row>
        <row r="79">
          <cell r="W79">
            <v>103250</v>
          </cell>
          <cell r="X79">
            <v>0</v>
          </cell>
          <cell r="Y79">
            <v>0</v>
          </cell>
          <cell r="Z79">
            <v>94618.590000000011</v>
          </cell>
          <cell r="AA79">
            <v>0</v>
          </cell>
          <cell r="AB79">
            <v>0</v>
          </cell>
        </row>
        <row r="88">
          <cell r="W88">
            <v>8000</v>
          </cell>
          <cell r="X88">
            <v>0</v>
          </cell>
          <cell r="Y88">
            <v>0</v>
          </cell>
          <cell r="Z88">
            <v>6444</v>
          </cell>
          <cell r="AA88">
            <v>0</v>
          </cell>
          <cell r="AB88">
            <v>0</v>
          </cell>
        </row>
        <row r="92">
          <cell r="W92">
            <v>8000</v>
          </cell>
          <cell r="X92">
            <v>0</v>
          </cell>
          <cell r="Y92">
            <v>0</v>
          </cell>
          <cell r="Z92">
            <v>6512.91</v>
          </cell>
          <cell r="AA92">
            <v>0</v>
          </cell>
          <cell r="AB92">
            <v>0</v>
          </cell>
        </row>
        <row r="95">
          <cell r="W95">
            <v>0</v>
          </cell>
          <cell r="X95">
            <v>0</v>
          </cell>
          <cell r="Y95">
            <v>0</v>
          </cell>
          <cell r="Z95">
            <v>0</v>
          </cell>
          <cell r="AA95">
            <v>0</v>
          </cell>
          <cell r="AB95">
            <v>0</v>
          </cell>
        </row>
      </sheetData>
      <sheetData sheetId="1">
        <row r="5">
          <cell r="W5">
            <v>350</v>
          </cell>
          <cell r="X5">
            <v>0</v>
          </cell>
          <cell r="Y5">
            <v>0</v>
          </cell>
          <cell r="Z5">
            <v>340.06</v>
          </cell>
          <cell r="AA5">
            <v>0</v>
          </cell>
          <cell r="AB5">
            <v>0</v>
          </cell>
        </row>
        <row r="7">
          <cell r="W7">
            <v>8200</v>
          </cell>
          <cell r="X7">
            <v>0</v>
          </cell>
          <cell r="Y7">
            <v>0</v>
          </cell>
          <cell r="Z7">
            <v>3336</v>
          </cell>
          <cell r="AA7">
            <v>0</v>
          </cell>
          <cell r="AB7">
            <v>0</v>
          </cell>
        </row>
        <row r="12">
          <cell r="W12">
            <v>14200</v>
          </cell>
          <cell r="X12">
            <v>0</v>
          </cell>
          <cell r="Y12">
            <v>0</v>
          </cell>
          <cell r="Z12">
            <v>14176.03</v>
          </cell>
          <cell r="AA12">
            <v>0</v>
          </cell>
          <cell r="AB12">
            <v>0</v>
          </cell>
        </row>
        <row r="20">
          <cell r="W20">
            <v>0</v>
          </cell>
          <cell r="X20">
            <v>0</v>
          </cell>
          <cell r="Y20">
            <v>0</v>
          </cell>
          <cell r="Z20">
            <v>0</v>
          </cell>
          <cell r="AA20">
            <v>0</v>
          </cell>
          <cell r="AB20">
            <v>0</v>
          </cell>
        </row>
        <row r="22">
          <cell r="W22">
            <v>0</v>
          </cell>
          <cell r="X22">
            <v>0</v>
          </cell>
          <cell r="Y22">
            <v>0</v>
          </cell>
          <cell r="Z22">
            <v>0</v>
          </cell>
          <cell r="AA22">
            <v>0</v>
          </cell>
          <cell r="AB22">
            <v>0</v>
          </cell>
        </row>
        <row r="25">
          <cell r="W25">
            <v>0</v>
          </cell>
          <cell r="X25">
            <v>0</v>
          </cell>
          <cell r="Y25">
            <v>0</v>
          </cell>
          <cell r="Z25">
            <v>0</v>
          </cell>
          <cell r="AA25">
            <v>0</v>
          </cell>
          <cell r="AB25">
            <v>0</v>
          </cell>
        </row>
        <row r="27">
          <cell r="W27">
            <v>2000</v>
          </cell>
          <cell r="X27">
            <v>0</v>
          </cell>
          <cell r="Y27">
            <v>0</v>
          </cell>
          <cell r="Z27">
            <v>1575</v>
          </cell>
          <cell r="AA27">
            <v>0</v>
          </cell>
          <cell r="AB27">
            <v>0</v>
          </cell>
        </row>
        <row r="29">
          <cell r="W29">
            <v>8000</v>
          </cell>
          <cell r="X29">
            <v>0</v>
          </cell>
          <cell r="Y29">
            <v>0</v>
          </cell>
          <cell r="Z29">
            <v>8000</v>
          </cell>
          <cell r="AA29">
            <v>0</v>
          </cell>
          <cell r="AB29">
            <v>0</v>
          </cell>
        </row>
        <row r="32">
          <cell r="W32">
            <v>9300</v>
          </cell>
          <cell r="X32">
            <v>0</v>
          </cell>
          <cell r="Y32">
            <v>0</v>
          </cell>
          <cell r="Z32">
            <v>8286.25</v>
          </cell>
          <cell r="AA32">
            <v>0</v>
          </cell>
          <cell r="AB32">
            <v>0</v>
          </cell>
        </row>
        <row r="46">
          <cell r="W46">
            <v>1100</v>
          </cell>
          <cell r="X46">
            <v>0</v>
          </cell>
          <cell r="Y46">
            <v>0</v>
          </cell>
          <cell r="Z46">
            <v>0</v>
          </cell>
          <cell r="AA46">
            <v>0</v>
          </cell>
          <cell r="AB46">
            <v>0</v>
          </cell>
        </row>
        <row r="51">
          <cell r="W51">
            <v>9000</v>
          </cell>
          <cell r="X51">
            <v>0</v>
          </cell>
          <cell r="Y51">
            <v>0</v>
          </cell>
          <cell r="Z51">
            <v>4791.32</v>
          </cell>
          <cell r="AA51">
            <v>0</v>
          </cell>
          <cell r="AB51">
            <v>0</v>
          </cell>
        </row>
      </sheetData>
      <sheetData sheetId="2">
        <row r="4">
          <cell r="W4">
            <v>81000</v>
          </cell>
          <cell r="X4">
            <v>57930</v>
          </cell>
          <cell r="Y4">
            <v>0</v>
          </cell>
          <cell r="Z4">
            <v>60032.15</v>
          </cell>
          <cell r="AA4">
            <v>46741.8</v>
          </cell>
          <cell r="AB4">
            <v>0</v>
          </cell>
        </row>
        <row r="20">
          <cell r="W20">
            <v>4000</v>
          </cell>
          <cell r="X20">
            <v>0</v>
          </cell>
          <cell r="Y20">
            <v>0</v>
          </cell>
          <cell r="Z20">
            <v>522</v>
          </cell>
          <cell r="AA20">
            <v>0</v>
          </cell>
          <cell r="AB20">
            <v>0</v>
          </cell>
        </row>
        <row r="26">
          <cell r="W26">
            <v>800</v>
          </cell>
          <cell r="X26">
            <v>0</v>
          </cell>
          <cell r="Y26">
            <v>0</v>
          </cell>
          <cell r="Z26">
            <v>132</v>
          </cell>
          <cell r="AA26">
            <v>0</v>
          </cell>
          <cell r="AB26">
            <v>0</v>
          </cell>
        </row>
        <row r="31">
          <cell r="W31">
            <v>10570</v>
          </cell>
          <cell r="X31">
            <v>0</v>
          </cell>
          <cell r="Y31">
            <v>0</v>
          </cell>
          <cell r="Z31">
            <v>9987.0400000000009</v>
          </cell>
          <cell r="AA31">
            <v>0</v>
          </cell>
          <cell r="AB31">
            <v>0</v>
          </cell>
        </row>
        <row r="34">
          <cell r="W34">
            <v>185030</v>
          </cell>
          <cell r="X34">
            <v>0</v>
          </cell>
          <cell r="Y34">
            <v>0</v>
          </cell>
          <cell r="Z34">
            <v>138909.43000000002</v>
          </cell>
          <cell r="AA34">
            <v>0</v>
          </cell>
          <cell r="AB34">
            <v>0</v>
          </cell>
        </row>
        <row r="84">
          <cell r="W84">
            <v>1000</v>
          </cell>
          <cell r="X84">
            <v>0</v>
          </cell>
          <cell r="Y84">
            <v>0</v>
          </cell>
          <cell r="Z84">
            <v>800</v>
          </cell>
          <cell r="AA84">
            <v>0</v>
          </cell>
          <cell r="AB84">
            <v>0</v>
          </cell>
        </row>
        <row r="89">
          <cell r="W89">
            <v>7000</v>
          </cell>
          <cell r="X89">
            <v>0</v>
          </cell>
          <cell r="Y89">
            <v>0</v>
          </cell>
          <cell r="Z89">
            <v>6577.58</v>
          </cell>
          <cell r="AA89">
            <v>0</v>
          </cell>
          <cell r="AB89">
            <v>0</v>
          </cell>
        </row>
        <row r="95">
          <cell r="W95">
            <v>500</v>
          </cell>
          <cell r="X95">
            <v>0</v>
          </cell>
          <cell r="Y95">
            <v>0</v>
          </cell>
          <cell r="Z95">
            <v>0</v>
          </cell>
          <cell r="AA95">
            <v>0</v>
          </cell>
          <cell r="AB95">
            <v>0</v>
          </cell>
        </row>
      </sheetData>
      <sheetData sheetId="3">
        <row r="4">
          <cell r="W4">
            <v>27700</v>
          </cell>
          <cell r="X4">
            <v>0</v>
          </cell>
          <cell r="Y4">
            <v>0</v>
          </cell>
          <cell r="Z4">
            <v>26097.149999999998</v>
          </cell>
          <cell r="AA4">
            <v>0</v>
          </cell>
          <cell r="AB4">
            <v>0</v>
          </cell>
        </row>
        <row r="17">
          <cell r="W17">
            <v>29700</v>
          </cell>
          <cell r="X17">
            <v>0</v>
          </cell>
          <cell r="Y17">
            <v>0</v>
          </cell>
          <cell r="Z17">
            <v>29173.579999999998</v>
          </cell>
          <cell r="AA17">
            <v>0</v>
          </cell>
          <cell r="AB17">
            <v>0</v>
          </cell>
        </row>
        <row r="28">
          <cell r="W28">
            <v>1000</v>
          </cell>
          <cell r="X28">
            <v>0</v>
          </cell>
          <cell r="Y28">
            <v>0</v>
          </cell>
          <cell r="Z28">
            <v>0</v>
          </cell>
          <cell r="AA28">
            <v>0</v>
          </cell>
          <cell r="AB28">
            <v>0</v>
          </cell>
        </row>
        <row r="30">
          <cell r="W30"/>
          <cell r="X30"/>
          <cell r="Y30"/>
          <cell r="Z30"/>
          <cell r="AA30"/>
          <cell r="AB30"/>
        </row>
      </sheetData>
      <sheetData sheetId="4">
        <row r="5">
          <cell r="W5">
            <v>665100</v>
          </cell>
          <cell r="X5">
            <v>0</v>
          </cell>
          <cell r="Y5">
            <v>0</v>
          </cell>
          <cell r="Z5">
            <v>614484.14000000025</v>
          </cell>
          <cell r="AA5">
            <v>0</v>
          </cell>
          <cell r="AB5">
            <v>0</v>
          </cell>
        </row>
        <row r="60">
          <cell r="W60">
            <v>146500</v>
          </cell>
          <cell r="X60">
            <v>0</v>
          </cell>
          <cell r="Y60">
            <v>0</v>
          </cell>
          <cell r="Z60">
            <v>135675.71999999997</v>
          </cell>
          <cell r="AA60">
            <v>0</v>
          </cell>
          <cell r="AB60">
            <v>0</v>
          </cell>
        </row>
        <row r="82">
          <cell r="W82">
            <v>67000</v>
          </cell>
          <cell r="X82">
            <v>0</v>
          </cell>
          <cell r="Y82">
            <v>0</v>
          </cell>
          <cell r="Z82">
            <v>64184.92</v>
          </cell>
          <cell r="AA82">
            <v>0</v>
          </cell>
          <cell r="AB82">
            <v>0</v>
          </cell>
        </row>
        <row r="85">
          <cell r="W85">
            <v>71350</v>
          </cell>
          <cell r="X85">
            <v>0</v>
          </cell>
          <cell r="Y85">
            <v>0</v>
          </cell>
          <cell r="Z85">
            <v>66988.260000000009</v>
          </cell>
          <cell r="AA85">
            <v>0</v>
          </cell>
          <cell r="AB85">
            <v>0</v>
          </cell>
        </row>
        <row r="93">
          <cell r="W93">
            <v>20000</v>
          </cell>
          <cell r="X93">
            <v>0</v>
          </cell>
          <cell r="Y93">
            <v>0</v>
          </cell>
          <cell r="Z93">
            <v>1786.95</v>
          </cell>
          <cell r="AA93">
            <v>0</v>
          </cell>
          <cell r="AB93">
            <v>0</v>
          </cell>
        </row>
        <row r="95">
          <cell r="W95">
            <v>6200</v>
          </cell>
          <cell r="X95">
            <v>0</v>
          </cell>
          <cell r="Y95">
            <v>0</v>
          </cell>
          <cell r="Z95">
            <v>5423.37</v>
          </cell>
          <cell r="AA95">
            <v>0</v>
          </cell>
          <cell r="AB95">
            <v>0</v>
          </cell>
        </row>
        <row r="113">
          <cell r="W113">
            <v>0</v>
          </cell>
          <cell r="X113">
            <v>115000</v>
          </cell>
          <cell r="Y113">
            <v>0</v>
          </cell>
          <cell r="Z113">
            <v>0</v>
          </cell>
          <cell r="AA113">
            <v>115000</v>
          </cell>
          <cell r="AB113">
            <v>0</v>
          </cell>
        </row>
        <row r="120">
          <cell r="W120">
            <v>95600</v>
          </cell>
          <cell r="X120">
            <v>0</v>
          </cell>
          <cell r="Y120">
            <v>0</v>
          </cell>
          <cell r="Z120">
            <v>95542.59</v>
          </cell>
          <cell r="AA120">
            <v>0</v>
          </cell>
          <cell r="AB120">
            <v>0</v>
          </cell>
        </row>
        <row r="123">
          <cell r="W123">
            <v>102100</v>
          </cell>
          <cell r="X123">
            <v>0</v>
          </cell>
          <cell r="Y123">
            <v>0</v>
          </cell>
          <cell r="Z123">
            <v>102076.75</v>
          </cell>
          <cell r="AA123">
            <v>0</v>
          </cell>
          <cell r="AB123">
            <v>0</v>
          </cell>
        </row>
        <row r="126">
          <cell r="W126">
            <v>0</v>
          </cell>
          <cell r="X126">
            <v>0</v>
          </cell>
          <cell r="Y126">
            <v>0</v>
          </cell>
          <cell r="Z126">
            <v>0</v>
          </cell>
          <cell r="AA126">
            <v>0</v>
          </cell>
          <cell r="AB126">
            <v>0</v>
          </cell>
        </row>
        <row r="130">
          <cell r="W130">
            <v>8300</v>
          </cell>
          <cell r="X130">
            <v>0</v>
          </cell>
          <cell r="Y130">
            <v>0</v>
          </cell>
          <cell r="Z130">
            <v>2772.61</v>
          </cell>
          <cell r="AA130">
            <v>0</v>
          </cell>
          <cell r="AB130">
            <v>0</v>
          </cell>
        </row>
        <row r="132">
          <cell r="W132">
            <v>3000</v>
          </cell>
          <cell r="X132">
            <v>0</v>
          </cell>
          <cell r="Y132">
            <v>0</v>
          </cell>
          <cell r="Z132">
            <v>3000</v>
          </cell>
          <cell r="AA132">
            <v>0</v>
          </cell>
          <cell r="AB132">
            <v>0</v>
          </cell>
        </row>
      </sheetData>
      <sheetData sheetId="5">
        <row r="5">
          <cell r="W5">
            <v>9500</v>
          </cell>
          <cell r="X5">
            <v>98130</v>
          </cell>
          <cell r="Y5">
            <v>0</v>
          </cell>
          <cell r="Z5">
            <v>3652.39</v>
          </cell>
          <cell r="AA5">
            <v>98126.34</v>
          </cell>
          <cell r="AB5">
            <v>0</v>
          </cell>
        </row>
        <row r="10">
          <cell r="W10">
            <v>906980</v>
          </cell>
          <cell r="X10">
            <v>0</v>
          </cell>
          <cell r="Y10">
            <v>0</v>
          </cell>
          <cell r="Z10">
            <v>901107.79</v>
          </cell>
          <cell r="AA10">
            <v>0</v>
          </cell>
          <cell r="AB10">
            <v>0</v>
          </cell>
        </row>
        <row r="26">
          <cell r="W26">
            <v>0</v>
          </cell>
          <cell r="X26">
            <v>0</v>
          </cell>
          <cell r="Y26">
            <v>0</v>
          </cell>
          <cell r="Z26">
            <v>0</v>
          </cell>
          <cell r="AA26">
            <v>0</v>
          </cell>
          <cell r="AB26">
            <v>0</v>
          </cell>
        </row>
        <row r="29">
          <cell r="W29">
            <v>0</v>
          </cell>
          <cell r="X29">
            <v>0</v>
          </cell>
          <cell r="Y29">
            <v>0</v>
          </cell>
          <cell r="Z29">
            <v>0</v>
          </cell>
          <cell r="AA29">
            <v>0</v>
          </cell>
          <cell r="AB29">
            <v>0</v>
          </cell>
        </row>
        <row r="31">
          <cell r="W31">
            <v>146060</v>
          </cell>
          <cell r="X31">
            <v>0</v>
          </cell>
          <cell r="Y31">
            <v>0</v>
          </cell>
          <cell r="Z31">
            <v>145250.74</v>
          </cell>
          <cell r="AA31">
            <v>0</v>
          </cell>
          <cell r="AB31">
            <v>0</v>
          </cell>
        </row>
      </sheetData>
      <sheetData sheetId="6">
        <row r="5">
          <cell r="W5">
            <v>0</v>
          </cell>
          <cell r="X5">
            <v>0</v>
          </cell>
          <cell r="Y5">
            <v>0</v>
          </cell>
          <cell r="Z5">
            <v>0</v>
          </cell>
          <cell r="AA5">
            <v>0</v>
          </cell>
          <cell r="AB5">
            <v>0</v>
          </cell>
        </row>
        <row r="7">
          <cell r="W7">
            <v>0</v>
          </cell>
          <cell r="X7">
            <v>239580</v>
          </cell>
          <cell r="Y7">
            <v>0</v>
          </cell>
          <cell r="Z7">
            <v>0</v>
          </cell>
          <cell r="AA7">
            <v>239576.87</v>
          </cell>
          <cell r="AB7">
            <v>0</v>
          </cell>
        </row>
        <row r="15">
          <cell r="W15">
            <v>81830</v>
          </cell>
          <cell r="X15">
            <v>0</v>
          </cell>
          <cell r="Y15">
            <v>0</v>
          </cell>
          <cell r="Z15">
            <v>81820.800000000003</v>
          </cell>
          <cell r="AA15">
            <v>0</v>
          </cell>
          <cell r="AB15">
            <v>0</v>
          </cell>
        </row>
        <row r="17">
          <cell r="W17">
            <v>287907</v>
          </cell>
          <cell r="X17">
            <v>0</v>
          </cell>
          <cell r="Y17">
            <v>0</v>
          </cell>
          <cell r="Z17">
            <v>278420.57</v>
          </cell>
          <cell r="AA17">
            <v>0</v>
          </cell>
          <cell r="AB17">
            <v>0</v>
          </cell>
        </row>
        <row r="19">
          <cell r="W19">
            <v>93500</v>
          </cell>
          <cell r="X19">
            <v>0</v>
          </cell>
          <cell r="Y19">
            <v>0</v>
          </cell>
          <cell r="Z19">
            <v>84723.44</v>
          </cell>
          <cell r="AA19">
            <v>0</v>
          </cell>
          <cell r="AB19">
            <v>0</v>
          </cell>
        </row>
        <row r="26">
          <cell r="W26">
            <v>28495</v>
          </cell>
          <cell r="X26">
            <v>0</v>
          </cell>
          <cell r="Y26">
            <v>0</v>
          </cell>
          <cell r="Z26">
            <v>27223.5</v>
          </cell>
          <cell r="AA26">
            <v>0</v>
          </cell>
          <cell r="AB26">
            <v>0</v>
          </cell>
        </row>
        <row r="28">
          <cell r="W28">
            <v>11505</v>
          </cell>
          <cell r="X28">
            <v>28835</v>
          </cell>
          <cell r="Y28">
            <v>0</v>
          </cell>
          <cell r="Z28">
            <v>11500.95</v>
          </cell>
          <cell r="AA28">
            <v>18007.169999999998</v>
          </cell>
          <cell r="AB28">
            <v>0</v>
          </cell>
        </row>
        <row r="31">
          <cell r="W31">
            <v>0</v>
          </cell>
          <cell r="X31">
            <v>0</v>
          </cell>
          <cell r="Y31">
            <v>0</v>
          </cell>
          <cell r="Z31">
            <v>0</v>
          </cell>
          <cell r="AA31">
            <v>0</v>
          </cell>
          <cell r="AB31">
            <v>0</v>
          </cell>
        </row>
        <row r="33">
          <cell r="W33">
            <v>9483</v>
          </cell>
          <cell r="X33">
            <v>0</v>
          </cell>
          <cell r="Y33">
            <v>0</v>
          </cell>
          <cell r="Z33">
            <v>9482.4599999999991</v>
          </cell>
          <cell r="AA33">
            <v>0</v>
          </cell>
          <cell r="AB33">
            <v>0</v>
          </cell>
        </row>
        <row r="36">
          <cell r="W36">
            <v>0</v>
          </cell>
          <cell r="X36">
            <v>0</v>
          </cell>
          <cell r="Y36">
            <v>0</v>
          </cell>
          <cell r="Z36">
            <v>0</v>
          </cell>
          <cell r="AA36">
            <v>0</v>
          </cell>
          <cell r="AB36">
            <v>0</v>
          </cell>
        </row>
        <row r="39">
          <cell r="W39">
            <v>0</v>
          </cell>
          <cell r="X39">
            <v>0</v>
          </cell>
          <cell r="Y39">
            <v>0</v>
          </cell>
          <cell r="Z39">
            <v>0</v>
          </cell>
          <cell r="AA39">
            <v>0</v>
          </cell>
          <cell r="AB39">
            <v>0</v>
          </cell>
        </row>
      </sheetData>
      <sheetData sheetId="7">
        <row r="4">
          <cell r="W4">
            <v>160000</v>
          </cell>
          <cell r="X4">
            <v>0</v>
          </cell>
          <cell r="Y4">
            <v>0</v>
          </cell>
          <cell r="Z4">
            <v>154445.03</v>
          </cell>
          <cell r="AA4">
            <v>0</v>
          </cell>
          <cell r="AB4">
            <v>0</v>
          </cell>
        </row>
        <row r="7">
          <cell r="W7">
            <v>2000</v>
          </cell>
          <cell r="X7">
            <v>0</v>
          </cell>
          <cell r="Y7">
            <v>0</v>
          </cell>
          <cell r="Z7">
            <v>470</v>
          </cell>
          <cell r="AA7">
            <v>0</v>
          </cell>
          <cell r="AB7">
            <v>0</v>
          </cell>
        </row>
      </sheetData>
      <sheetData sheetId="8">
        <row r="4">
          <cell r="W4">
            <v>5000</v>
          </cell>
          <cell r="X4">
            <v>0</v>
          </cell>
          <cell r="Y4">
            <v>0</v>
          </cell>
          <cell r="Z4">
            <v>4748.91</v>
          </cell>
          <cell r="AA4">
            <v>0</v>
          </cell>
          <cell r="AB4">
            <v>0</v>
          </cell>
        </row>
        <row r="20">
          <cell r="W20">
            <v>210497</v>
          </cell>
          <cell r="X20">
            <v>0</v>
          </cell>
          <cell r="Y20">
            <v>0</v>
          </cell>
          <cell r="Z20">
            <v>210497</v>
          </cell>
          <cell r="AA20"/>
          <cell r="AB20"/>
        </row>
        <row r="21">
          <cell r="W21">
            <v>359043</v>
          </cell>
          <cell r="X21">
            <v>32064</v>
          </cell>
          <cell r="Y21">
            <v>0</v>
          </cell>
          <cell r="Z21">
            <v>359043</v>
          </cell>
          <cell r="AA21">
            <v>32063.26</v>
          </cell>
          <cell r="AB21"/>
        </row>
        <row r="22">
          <cell r="W22">
            <v>531346</v>
          </cell>
          <cell r="X22">
            <v>10338</v>
          </cell>
          <cell r="Y22">
            <v>0</v>
          </cell>
          <cell r="Z22">
            <v>531346</v>
          </cell>
          <cell r="AA22">
            <v>10338</v>
          </cell>
          <cell r="AB22"/>
        </row>
        <row r="23">
          <cell r="W23">
            <v>0</v>
          </cell>
          <cell r="X23">
            <v>0</v>
          </cell>
          <cell r="Y23">
            <v>0</v>
          </cell>
          <cell r="Z23"/>
          <cell r="AA23"/>
          <cell r="AB23"/>
        </row>
        <row r="24">
          <cell r="W24">
            <v>264583</v>
          </cell>
          <cell r="X24">
            <v>31407</v>
          </cell>
          <cell r="Y24">
            <v>0</v>
          </cell>
          <cell r="Z24">
            <v>264583</v>
          </cell>
          <cell r="AA24">
            <v>31406.5</v>
          </cell>
          <cell r="AB24"/>
        </row>
        <row r="25">
          <cell r="W25">
            <v>285348</v>
          </cell>
          <cell r="X25">
            <v>5892</v>
          </cell>
          <cell r="Y25">
            <v>0</v>
          </cell>
          <cell r="Z25">
            <v>285348</v>
          </cell>
          <cell r="AA25">
            <v>5892</v>
          </cell>
          <cell r="AB25"/>
        </row>
        <row r="26">
          <cell r="W26">
            <v>293561</v>
          </cell>
          <cell r="X26">
            <v>0</v>
          </cell>
          <cell r="Y26">
            <v>0</v>
          </cell>
          <cell r="Z26">
            <v>293561</v>
          </cell>
          <cell r="AA26"/>
          <cell r="AB26"/>
        </row>
        <row r="27">
          <cell r="W27">
            <v>84240</v>
          </cell>
          <cell r="X27">
            <v>0</v>
          </cell>
          <cell r="Y27">
            <v>0</v>
          </cell>
          <cell r="Z27">
            <v>84240</v>
          </cell>
          <cell r="AA27"/>
          <cell r="AB27"/>
        </row>
        <row r="29">
          <cell r="W29">
            <v>608940</v>
          </cell>
          <cell r="X29">
            <v>3000</v>
          </cell>
          <cell r="Y29">
            <v>0</v>
          </cell>
          <cell r="Z29">
            <v>608940</v>
          </cell>
          <cell r="AA29">
            <v>3000</v>
          </cell>
          <cell r="AB29">
            <v>0</v>
          </cell>
        </row>
        <row r="32">
          <cell r="W32">
            <v>928620</v>
          </cell>
          <cell r="X32">
            <v>2730</v>
          </cell>
          <cell r="Y32">
            <v>0</v>
          </cell>
          <cell r="Z32">
            <v>928620</v>
          </cell>
          <cell r="AA32">
            <v>2730</v>
          </cell>
          <cell r="AB32">
            <v>0</v>
          </cell>
        </row>
        <row r="36">
          <cell r="W36">
            <v>1637060</v>
          </cell>
          <cell r="X36">
            <v>6000</v>
          </cell>
          <cell r="Y36">
            <v>0</v>
          </cell>
          <cell r="Z36">
            <v>1617665.25</v>
          </cell>
          <cell r="AA36">
            <v>5999.5</v>
          </cell>
          <cell r="AB36">
            <v>0</v>
          </cell>
        </row>
        <row r="41">
          <cell r="W41">
            <v>1315580</v>
          </cell>
          <cell r="X41">
            <v>0</v>
          </cell>
          <cell r="Y41">
            <v>0</v>
          </cell>
          <cell r="Z41">
            <v>1303599.23</v>
          </cell>
          <cell r="AA41">
            <v>0</v>
          </cell>
          <cell r="AB41">
            <v>0</v>
          </cell>
        </row>
        <row r="44">
          <cell r="W44">
            <v>1024900</v>
          </cell>
          <cell r="X44">
            <v>238118</v>
          </cell>
          <cell r="Y44">
            <v>0</v>
          </cell>
          <cell r="Z44">
            <v>1012962.54</v>
          </cell>
          <cell r="AA44">
            <v>234421.07</v>
          </cell>
          <cell r="AB44">
            <v>0</v>
          </cell>
        </row>
        <row r="47">
          <cell r="W47">
            <v>636545</v>
          </cell>
          <cell r="X47">
            <v>0</v>
          </cell>
          <cell r="Y47">
            <v>0</v>
          </cell>
          <cell r="Z47">
            <v>636545</v>
          </cell>
          <cell r="AA47">
            <v>0</v>
          </cell>
          <cell r="AB47">
            <v>0</v>
          </cell>
        </row>
        <row r="51">
          <cell r="W51">
            <v>642200</v>
          </cell>
          <cell r="X51">
            <v>0</v>
          </cell>
          <cell r="Y51">
            <v>0</v>
          </cell>
          <cell r="Z51">
            <v>642200</v>
          </cell>
          <cell r="AA51"/>
          <cell r="AB51"/>
        </row>
        <row r="52">
          <cell r="W52">
            <v>262720</v>
          </cell>
          <cell r="X52">
            <v>10452</v>
          </cell>
          <cell r="Y52">
            <v>0</v>
          </cell>
          <cell r="Z52">
            <v>262720</v>
          </cell>
          <cell r="AA52">
            <v>10451.530000000001</v>
          </cell>
          <cell r="AB52"/>
        </row>
        <row r="53">
          <cell r="W53">
            <v>598941</v>
          </cell>
          <cell r="X53">
            <v>0</v>
          </cell>
          <cell r="Y53">
            <v>0</v>
          </cell>
          <cell r="Z53">
            <v>589702.65</v>
          </cell>
          <cell r="AA53">
            <v>0</v>
          </cell>
          <cell r="AB53">
            <v>0</v>
          </cell>
        </row>
        <row r="73">
          <cell r="W73">
            <v>849270</v>
          </cell>
          <cell r="X73">
            <v>16346</v>
          </cell>
          <cell r="Y73"/>
          <cell r="Z73">
            <v>776703.63</v>
          </cell>
          <cell r="AA73">
            <v>16345.8</v>
          </cell>
          <cell r="AB73"/>
        </row>
        <row r="74">
          <cell r="W74">
            <v>505696</v>
          </cell>
          <cell r="X74">
            <v>0</v>
          </cell>
          <cell r="Y74">
            <v>0</v>
          </cell>
          <cell r="Z74">
            <v>240504.3</v>
          </cell>
          <cell r="AA74">
            <v>0</v>
          </cell>
          <cell r="AB74">
            <v>0</v>
          </cell>
        </row>
        <row r="81">
          <cell r="W81">
            <v>770840</v>
          </cell>
          <cell r="X81"/>
          <cell r="Y81"/>
          <cell r="Z81">
            <v>520079.17000000004</v>
          </cell>
          <cell r="AA81"/>
          <cell r="AB81"/>
        </row>
      </sheetData>
      <sheetData sheetId="9">
        <row r="4">
          <cell r="W4">
            <v>7000</v>
          </cell>
          <cell r="X4">
            <v>0</v>
          </cell>
          <cell r="Y4">
            <v>0</v>
          </cell>
          <cell r="Z4">
            <v>6980.7199999999993</v>
          </cell>
          <cell r="AA4">
            <v>0</v>
          </cell>
          <cell r="AB4">
            <v>0</v>
          </cell>
        </row>
        <row r="12">
          <cell r="W12">
            <v>64700</v>
          </cell>
          <cell r="X12">
            <v>0</v>
          </cell>
          <cell r="Y12">
            <v>0</v>
          </cell>
          <cell r="Z12">
            <v>55103.93</v>
          </cell>
          <cell r="AA12">
            <v>0</v>
          </cell>
          <cell r="AB12">
            <v>0</v>
          </cell>
        </row>
        <row r="30">
          <cell r="W30">
            <v>70650</v>
          </cell>
          <cell r="X30">
            <v>0</v>
          </cell>
          <cell r="Y30">
            <v>0</v>
          </cell>
          <cell r="Z30">
            <v>68319.69</v>
          </cell>
          <cell r="AA30">
            <v>0</v>
          </cell>
          <cell r="AB30">
            <v>0</v>
          </cell>
        </row>
        <row r="48">
          <cell r="W48">
            <v>22520</v>
          </cell>
          <cell r="X48">
            <v>0</v>
          </cell>
          <cell r="Y48">
            <v>0</v>
          </cell>
          <cell r="Z48">
            <v>19827.400000000001</v>
          </cell>
          <cell r="AA48">
            <v>0</v>
          </cell>
          <cell r="AB48">
            <v>0</v>
          </cell>
        </row>
        <row r="58">
          <cell r="W58">
            <v>197900</v>
          </cell>
          <cell r="X58">
            <v>0</v>
          </cell>
          <cell r="Y58">
            <v>0</v>
          </cell>
          <cell r="Z58">
            <v>181088.82</v>
          </cell>
          <cell r="AA58">
            <v>0</v>
          </cell>
          <cell r="AB58">
            <v>0</v>
          </cell>
        </row>
        <row r="78">
          <cell r="W78">
            <v>8800</v>
          </cell>
          <cell r="X78">
            <v>0</v>
          </cell>
          <cell r="Y78">
            <v>0</v>
          </cell>
          <cell r="Z78">
            <v>8662.77</v>
          </cell>
          <cell r="AA78">
            <v>0</v>
          </cell>
          <cell r="AB78">
            <v>0</v>
          </cell>
        </row>
        <row r="86">
          <cell r="W86">
            <v>6100</v>
          </cell>
          <cell r="X86">
            <v>1435000</v>
          </cell>
          <cell r="Y86">
            <v>0</v>
          </cell>
          <cell r="Z86">
            <v>5339.76</v>
          </cell>
          <cell r="AA86">
            <v>1434942.61</v>
          </cell>
          <cell r="AB86">
            <v>0</v>
          </cell>
        </row>
        <row r="92">
          <cell r="W92">
            <v>21000</v>
          </cell>
          <cell r="X92">
            <v>0</v>
          </cell>
          <cell r="Y92">
            <v>0</v>
          </cell>
          <cell r="Z92">
            <v>10324.74</v>
          </cell>
          <cell r="AA92">
            <v>0</v>
          </cell>
          <cell r="AB92">
            <v>0</v>
          </cell>
        </row>
        <row r="100">
          <cell r="W100">
            <v>10000</v>
          </cell>
          <cell r="X100">
            <v>0</v>
          </cell>
          <cell r="Y100">
            <v>0</v>
          </cell>
          <cell r="Z100">
            <v>10000</v>
          </cell>
          <cell r="AA100">
            <v>0</v>
          </cell>
          <cell r="AB100">
            <v>0</v>
          </cell>
        </row>
      </sheetData>
      <sheetData sheetId="10">
        <row r="4">
          <cell r="W4">
            <v>19000</v>
          </cell>
          <cell r="X4">
            <v>0</v>
          </cell>
          <cell r="Y4">
            <v>0</v>
          </cell>
          <cell r="Z4">
            <v>18860.29</v>
          </cell>
          <cell r="AA4">
            <v>0</v>
          </cell>
          <cell r="AB4">
            <v>0</v>
          </cell>
        </row>
        <row r="20">
          <cell r="W20">
            <v>172830</v>
          </cell>
          <cell r="X20">
            <v>0</v>
          </cell>
          <cell r="Y20">
            <v>0</v>
          </cell>
          <cell r="Z20">
            <v>170366.39</v>
          </cell>
          <cell r="AA20">
            <v>0</v>
          </cell>
          <cell r="AB20">
            <v>0</v>
          </cell>
        </row>
        <row r="27">
          <cell r="W27">
            <v>5200</v>
          </cell>
          <cell r="X27">
            <v>0</v>
          </cell>
          <cell r="Y27">
            <v>0</v>
          </cell>
          <cell r="Z27">
            <v>1547.4299999999998</v>
          </cell>
          <cell r="AA27">
            <v>0</v>
          </cell>
          <cell r="AB27">
            <v>0</v>
          </cell>
        </row>
        <row r="37">
          <cell r="W37">
            <v>770400</v>
          </cell>
          <cell r="X37">
            <v>1212969</v>
          </cell>
          <cell r="Y37">
            <v>4500</v>
          </cell>
          <cell r="Z37">
            <v>732346.27999999991</v>
          </cell>
          <cell r="AA37">
            <v>1210007.68</v>
          </cell>
          <cell r="AB37">
            <v>3112.57</v>
          </cell>
        </row>
        <row r="122">
          <cell r="W122">
            <v>16700</v>
          </cell>
          <cell r="X122">
            <v>0</v>
          </cell>
          <cell r="Y122">
            <v>0</v>
          </cell>
          <cell r="Z122">
            <v>8746.14</v>
          </cell>
          <cell r="AA122">
            <v>0</v>
          </cell>
          <cell r="AB122">
            <v>0</v>
          </cell>
        </row>
        <row r="134">
          <cell r="W134">
            <v>1050</v>
          </cell>
          <cell r="X134">
            <v>0</v>
          </cell>
          <cell r="Y134">
            <v>0</v>
          </cell>
          <cell r="Z134">
            <v>1050</v>
          </cell>
          <cell r="AA134">
            <v>0</v>
          </cell>
          <cell r="AB134">
            <v>0</v>
          </cell>
        </row>
        <row r="137">
          <cell r="W137">
            <v>10000</v>
          </cell>
          <cell r="X137">
            <v>0</v>
          </cell>
          <cell r="Y137">
            <v>0</v>
          </cell>
          <cell r="Z137">
            <v>9984.25</v>
          </cell>
          <cell r="AA137">
            <v>0</v>
          </cell>
          <cell r="AB137">
            <v>0</v>
          </cell>
        </row>
      </sheetData>
      <sheetData sheetId="11">
        <row r="5">
          <cell r="W5">
            <v>419590</v>
          </cell>
          <cell r="X5">
            <v>14435</v>
          </cell>
          <cell r="Y5">
            <v>0</v>
          </cell>
          <cell r="Z5">
            <v>325825.46000000002</v>
          </cell>
          <cell r="AA5">
            <v>10808.14</v>
          </cell>
          <cell r="AB5">
            <v>0</v>
          </cell>
        </row>
        <row r="22">
          <cell r="W22">
            <v>10280</v>
          </cell>
          <cell r="X22">
            <v>0</v>
          </cell>
          <cell r="Y22">
            <v>0</v>
          </cell>
          <cell r="Z22">
            <v>5989.1</v>
          </cell>
          <cell r="AA22">
            <v>0</v>
          </cell>
          <cell r="AB22">
            <v>0</v>
          </cell>
        </row>
        <row r="24">
          <cell r="W24">
            <v>500</v>
          </cell>
          <cell r="X24">
            <v>0</v>
          </cell>
          <cell r="Y24">
            <v>0</v>
          </cell>
          <cell r="Z24">
            <v>26.35</v>
          </cell>
          <cell r="AA24">
            <v>0</v>
          </cell>
          <cell r="AB24">
            <v>0</v>
          </cell>
        </row>
        <row r="41">
          <cell r="W41">
            <v>3540</v>
          </cell>
          <cell r="X41">
            <v>0</v>
          </cell>
          <cell r="Y41">
            <v>0</v>
          </cell>
          <cell r="Z41">
            <v>903.6</v>
          </cell>
          <cell r="AA41">
            <v>0</v>
          </cell>
          <cell r="AB41">
            <v>0</v>
          </cell>
        </row>
        <row r="45">
          <cell r="W45">
            <v>1000</v>
          </cell>
          <cell r="X45">
            <v>0</v>
          </cell>
          <cell r="Y45">
            <v>0</v>
          </cell>
          <cell r="Z45">
            <v>978</v>
          </cell>
          <cell r="AA45">
            <v>0</v>
          </cell>
          <cell r="AB45">
            <v>0</v>
          </cell>
        </row>
        <row r="48">
          <cell r="W48">
            <v>22300</v>
          </cell>
          <cell r="X48">
            <v>40000</v>
          </cell>
          <cell r="Y48">
            <v>0</v>
          </cell>
          <cell r="Z48">
            <v>16520.400000000001</v>
          </cell>
          <cell r="AA48">
            <v>0</v>
          </cell>
          <cell r="AB48">
            <v>0</v>
          </cell>
        </row>
        <row r="68">
          <cell r="W68">
            <v>500</v>
          </cell>
          <cell r="X68">
            <v>0</v>
          </cell>
          <cell r="Y68">
            <v>0</v>
          </cell>
          <cell r="Z68">
            <v>481.65</v>
          </cell>
          <cell r="AA68">
            <v>0</v>
          </cell>
          <cell r="AB68">
            <v>0</v>
          </cell>
        </row>
        <row r="70">
          <cell r="W70">
            <v>33400</v>
          </cell>
          <cell r="X70">
            <v>0</v>
          </cell>
          <cell r="Y70">
            <v>0</v>
          </cell>
          <cell r="Z70">
            <v>31719.87</v>
          </cell>
          <cell r="AA70">
            <v>0</v>
          </cell>
          <cell r="AB70">
            <v>0</v>
          </cell>
        </row>
        <row r="74">
          <cell r="W74">
            <v>32490</v>
          </cell>
          <cell r="X74">
            <v>22120</v>
          </cell>
          <cell r="Y74">
            <v>0</v>
          </cell>
          <cell r="Z74">
            <v>24889.23</v>
          </cell>
          <cell r="AA74">
            <v>19423.150000000001</v>
          </cell>
          <cell r="AB74">
            <v>0</v>
          </cell>
        </row>
        <row r="100">
          <cell r="W100">
            <v>0</v>
          </cell>
          <cell r="X100">
            <v>0</v>
          </cell>
          <cell r="Y100">
            <v>0</v>
          </cell>
          <cell r="Z100">
            <v>0</v>
          </cell>
          <cell r="AA100">
            <v>0</v>
          </cell>
          <cell r="AB100">
            <v>0</v>
          </cell>
        </row>
      </sheetData>
      <sheetData sheetId="12">
        <row r="5">
          <cell r="W5">
            <v>32600</v>
          </cell>
          <cell r="X5">
            <v>0</v>
          </cell>
          <cell r="Y5">
            <v>0</v>
          </cell>
          <cell r="Z5">
            <v>32600</v>
          </cell>
          <cell r="AA5">
            <v>0</v>
          </cell>
          <cell r="AB5">
            <v>0</v>
          </cell>
        </row>
        <row r="8">
          <cell r="W8"/>
          <cell r="X8"/>
          <cell r="Y8"/>
          <cell r="Z8"/>
          <cell r="AA8"/>
          <cell r="AB8"/>
        </row>
        <row r="9">
          <cell r="W9">
            <v>8000</v>
          </cell>
          <cell r="X9">
            <v>0</v>
          </cell>
          <cell r="Y9">
            <v>0</v>
          </cell>
          <cell r="Z9">
            <v>5068.34</v>
          </cell>
          <cell r="AA9">
            <v>0</v>
          </cell>
          <cell r="AB9">
            <v>0</v>
          </cell>
        </row>
        <row r="17">
          <cell r="W17">
            <v>196630</v>
          </cell>
          <cell r="X17">
            <v>0</v>
          </cell>
          <cell r="Y17">
            <v>0</v>
          </cell>
          <cell r="Z17">
            <v>196630</v>
          </cell>
          <cell r="AA17">
            <v>0</v>
          </cell>
          <cell r="AB17">
            <v>0</v>
          </cell>
        </row>
        <row r="21">
          <cell r="W21">
            <v>58300</v>
          </cell>
          <cell r="X21">
            <v>0</v>
          </cell>
          <cell r="Y21">
            <v>0</v>
          </cell>
          <cell r="Z21">
            <v>58300</v>
          </cell>
          <cell r="AA21">
            <v>0</v>
          </cell>
          <cell r="AB21">
            <v>0</v>
          </cell>
        </row>
        <row r="24">
          <cell r="W24">
            <v>0</v>
          </cell>
          <cell r="X24">
            <v>0</v>
          </cell>
          <cell r="Y24">
            <v>0</v>
          </cell>
          <cell r="Z24">
            <v>0</v>
          </cell>
          <cell r="AA24">
            <v>0</v>
          </cell>
          <cell r="AB24">
            <v>0</v>
          </cell>
        </row>
        <row r="26">
          <cell r="W26">
            <v>82197</v>
          </cell>
          <cell r="X26">
            <v>0</v>
          </cell>
          <cell r="Y26">
            <v>0</v>
          </cell>
          <cell r="Z26">
            <v>82144.39</v>
          </cell>
          <cell r="AA26">
            <v>0</v>
          </cell>
          <cell r="AB26">
            <v>0</v>
          </cell>
        </row>
        <row r="30">
          <cell r="W30">
            <v>54310</v>
          </cell>
          <cell r="X30">
            <v>0</v>
          </cell>
          <cell r="Y30">
            <v>0</v>
          </cell>
          <cell r="Z30">
            <v>54310</v>
          </cell>
          <cell r="AA30">
            <v>0</v>
          </cell>
          <cell r="AB30">
            <v>0</v>
          </cell>
        </row>
        <row r="33">
          <cell r="W33">
            <v>0</v>
          </cell>
          <cell r="X33">
            <v>0</v>
          </cell>
          <cell r="Y33">
            <v>0</v>
          </cell>
          <cell r="Z33">
            <v>0</v>
          </cell>
          <cell r="AA33">
            <v>0</v>
          </cell>
          <cell r="AB33">
            <v>0</v>
          </cell>
        </row>
        <row r="35">
          <cell r="W35">
            <v>1277577</v>
          </cell>
          <cell r="X35">
            <v>10000</v>
          </cell>
          <cell r="Y35">
            <v>0</v>
          </cell>
          <cell r="Z35">
            <v>1145685.6299999999</v>
          </cell>
          <cell r="AA35">
            <v>0</v>
          </cell>
          <cell r="AB35">
            <v>0</v>
          </cell>
        </row>
        <row r="50">
          <cell r="W50">
            <v>228864</v>
          </cell>
          <cell r="X50">
            <v>0</v>
          </cell>
          <cell r="Y50">
            <v>0</v>
          </cell>
          <cell r="Z50">
            <v>228864</v>
          </cell>
          <cell r="AA50">
            <v>0</v>
          </cell>
          <cell r="AB50">
            <v>0</v>
          </cell>
        </row>
        <row r="55">
          <cell r="W55">
            <v>54770</v>
          </cell>
          <cell r="X55">
            <v>0</v>
          </cell>
          <cell r="Y55">
            <v>0</v>
          </cell>
          <cell r="Z55">
            <v>54770</v>
          </cell>
          <cell r="AA55">
            <v>0</v>
          </cell>
          <cell r="AB55">
            <v>0</v>
          </cell>
        </row>
        <row r="59">
          <cell r="W59">
            <v>11180</v>
          </cell>
          <cell r="X59">
            <v>0</v>
          </cell>
          <cell r="Y59">
            <v>0</v>
          </cell>
          <cell r="Z59">
            <v>11180</v>
          </cell>
          <cell r="AA59">
            <v>0</v>
          </cell>
          <cell r="AB59">
            <v>0</v>
          </cell>
        </row>
        <row r="62">
          <cell r="W62">
            <v>58185</v>
          </cell>
          <cell r="X62">
            <v>0</v>
          </cell>
          <cell r="Y62">
            <v>0</v>
          </cell>
          <cell r="Z62">
            <v>58185</v>
          </cell>
          <cell r="AA62">
            <v>0</v>
          </cell>
          <cell r="AB62">
            <v>0</v>
          </cell>
        </row>
        <row r="65">
          <cell r="W65">
            <v>5720</v>
          </cell>
          <cell r="X65">
            <v>0</v>
          </cell>
          <cell r="Y65">
            <v>0</v>
          </cell>
          <cell r="Z65">
            <v>5720</v>
          </cell>
          <cell r="AA65">
            <v>0</v>
          </cell>
          <cell r="AB65">
            <v>0</v>
          </cell>
        </row>
        <row r="67">
          <cell r="W67">
            <v>1000</v>
          </cell>
          <cell r="X67">
            <v>0</v>
          </cell>
          <cell r="Y67">
            <v>0</v>
          </cell>
          <cell r="Z67">
            <v>938.66</v>
          </cell>
          <cell r="AA67">
            <v>0</v>
          </cell>
          <cell r="AB67">
            <v>0</v>
          </cell>
        </row>
        <row r="79">
          <cell r="W79">
            <v>42458</v>
          </cell>
          <cell r="X79">
            <v>0</v>
          </cell>
          <cell r="Y79">
            <v>0</v>
          </cell>
          <cell r="Z79">
            <v>30191.899999999998</v>
          </cell>
          <cell r="AA79">
            <v>0</v>
          </cell>
          <cell r="AB79">
            <v>0</v>
          </cell>
        </row>
        <row r="104">
          <cell r="W104">
            <v>15000</v>
          </cell>
          <cell r="X104">
            <v>0</v>
          </cell>
          <cell r="Y104">
            <v>0</v>
          </cell>
          <cell r="Z104">
            <v>4500</v>
          </cell>
          <cell r="AA104">
            <v>0</v>
          </cell>
          <cell r="AB104">
            <v>0</v>
          </cell>
        </row>
        <row r="106">
          <cell r="W106">
            <v>159300</v>
          </cell>
          <cell r="X106">
            <v>0</v>
          </cell>
          <cell r="Y106">
            <v>0</v>
          </cell>
          <cell r="Z106">
            <v>158133.21</v>
          </cell>
          <cell r="AA106">
            <v>0</v>
          </cell>
          <cell r="AB106">
            <v>0</v>
          </cell>
        </row>
        <row r="112">
          <cell r="W112">
            <v>222000</v>
          </cell>
          <cell r="X112">
            <v>0</v>
          </cell>
          <cell r="Y112">
            <v>15000</v>
          </cell>
          <cell r="Z112">
            <v>206205.65</v>
          </cell>
          <cell r="AA112">
            <v>0</v>
          </cell>
          <cell r="AB112">
            <v>6086</v>
          </cell>
        </row>
      </sheetData>
      <sheetData sheetId="13">
        <row r="24">
          <cell r="W24">
            <v>612800</v>
          </cell>
          <cell r="X24">
            <v>0</v>
          </cell>
          <cell r="Y24">
            <v>205400</v>
          </cell>
          <cell r="Z24">
            <v>589949.69000000006</v>
          </cell>
          <cell r="AA24">
            <v>0</v>
          </cell>
          <cell r="AB24">
            <v>217732.03999999998</v>
          </cell>
        </row>
      </sheetData>
      <sheetData sheetId="14">
        <row r="4">
          <cell r="W4">
            <v>2311487</v>
          </cell>
          <cell r="X4">
            <v>110565</v>
          </cell>
          <cell r="Y4">
            <v>0</v>
          </cell>
          <cell r="Z4">
            <v>2280802.67</v>
          </cell>
          <cell r="AA4">
            <v>0</v>
          </cell>
          <cell r="AB4">
            <v>0</v>
          </cell>
        </row>
        <row r="100">
          <cell r="W100"/>
          <cell r="X100"/>
          <cell r="Y100"/>
          <cell r="Z100"/>
          <cell r="AA100"/>
          <cell r="AB100"/>
        </row>
        <row r="101">
          <cell r="W101">
            <v>16800</v>
          </cell>
          <cell r="X101">
            <v>0</v>
          </cell>
          <cell r="Y101">
            <v>1266628</v>
          </cell>
          <cell r="Z101">
            <v>16737.93</v>
          </cell>
          <cell r="AA101">
            <v>0</v>
          </cell>
          <cell r="AB101">
            <v>766610.89</v>
          </cell>
        </row>
      </sheetData>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List1"/>
    </sheetNames>
    <sheetDataSet>
      <sheetData sheetId="0" refreshError="1">
        <row r="5">
          <cell r="H5">
            <v>39379</v>
          </cell>
          <cell r="I5">
            <v>0</v>
          </cell>
          <cell r="J5">
            <v>0</v>
          </cell>
        </row>
        <row r="16">
          <cell r="H16">
            <v>26321</v>
          </cell>
          <cell r="I16">
            <v>0</v>
          </cell>
          <cell r="J16">
            <v>0</v>
          </cell>
        </row>
        <row r="27">
          <cell r="H27">
            <v>34932</v>
          </cell>
          <cell r="I27">
            <v>0</v>
          </cell>
          <cell r="J27">
            <v>0</v>
          </cell>
        </row>
        <row r="31">
          <cell r="H31">
            <v>0</v>
          </cell>
          <cell r="I31">
            <v>0</v>
          </cell>
          <cell r="J31">
            <v>0</v>
          </cell>
        </row>
        <row r="35">
          <cell r="H35">
            <v>2046</v>
          </cell>
          <cell r="I35">
            <v>0</v>
          </cell>
          <cell r="J35">
            <v>0</v>
          </cell>
        </row>
        <row r="47">
          <cell r="H47">
            <v>10904</v>
          </cell>
          <cell r="I47">
            <v>0</v>
          </cell>
          <cell r="J47">
            <v>0</v>
          </cell>
        </row>
        <row r="50">
          <cell r="H50">
            <v>9650</v>
          </cell>
          <cell r="I50">
            <v>22568</v>
          </cell>
          <cell r="J50">
            <v>0</v>
          </cell>
        </row>
        <row r="62">
          <cell r="H62">
            <v>44354</v>
          </cell>
          <cell r="I62">
            <v>0</v>
          </cell>
          <cell r="J62">
            <v>0</v>
          </cell>
        </row>
        <row r="72">
          <cell r="H72">
            <v>3600</v>
          </cell>
          <cell r="I72">
            <v>0</v>
          </cell>
          <cell r="J72">
            <v>0</v>
          </cell>
        </row>
        <row r="75">
          <cell r="H75">
            <v>8366</v>
          </cell>
          <cell r="I75">
            <v>0</v>
          </cell>
          <cell r="J75">
            <v>0</v>
          </cell>
        </row>
        <row r="79">
          <cell r="H79">
            <v>0</v>
          </cell>
          <cell r="I79">
            <v>0</v>
          </cell>
          <cell r="J79">
            <v>0</v>
          </cell>
        </row>
      </sheetData>
      <sheetData sheetId="1" refreshError="1">
        <row r="5">
          <cell r="H5">
            <v>130</v>
          </cell>
          <cell r="I5">
            <v>0</v>
          </cell>
          <cell r="J5">
            <v>0</v>
          </cell>
        </row>
        <row r="7">
          <cell r="H7">
            <v>1000</v>
          </cell>
          <cell r="I7">
            <v>0</v>
          </cell>
          <cell r="J7">
            <v>0</v>
          </cell>
        </row>
        <row r="11">
          <cell r="H11">
            <v>5765</v>
          </cell>
          <cell r="I11">
            <v>0</v>
          </cell>
          <cell r="J11">
            <v>0</v>
          </cell>
        </row>
        <row r="19">
          <cell r="H19">
            <v>1000</v>
          </cell>
          <cell r="I19">
            <v>0</v>
          </cell>
          <cell r="J19">
            <v>0</v>
          </cell>
        </row>
        <row r="21">
          <cell r="H21">
            <v>0</v>
          </cell>
          <cell r="I21">
            <v>0</v>
          </cell>
          <cell r="J21">
            <v>0</v>
          </cell>
        </row>
        <row r="24">
          <cell r="H24">
            <v>0</v>
          </cell>
          <cell r="I24">
            <v>0</v>
          </cell>
          <cell r="J24">
            <v>0</v>
          </cell>
        </row>
        <row r="26">
          <cell r="H26">
            <v>1480</v>
          </cell>
          <cell r="I26">
            <v>0</v>
          </cell>
          <cell r="J26">
            <v>0</v>
          </cell>
        </row>
        <row r="28">
          <cell r="H28">
            <v>0</v>
          </cell>
          <cell r="I28">
            <v>0</v>
          </cell>
          <cell r="J28">
            <v>0</v>
          </cell>
        </row>
        <row r="32">
          <cell r="H32">
            <v>3580</v>
          </cell>
          <cell r="I32">
            <v>0</v>
          </cell>
          <cell r="J32">
            <v>0</v>
          </cell>
        </row>
        <row r="54">
          <cell r="H54">
            <v>570</v>
          </cell>
        </row>
        <row r="60">
          <cell r="H60">
            <v>1000</v>
          </cell>
        </row>
      </sheetData>
      <sheetData sheetId="2" refreshError="1">
        <row r="4">
          <cell r="H4">
            <v>46864</v>
          </cell>
          <cell r="I4">
            <v>34000</v>
          </cell>
          <cell r="J4">
            <v>0</v>
          </cell>
        </row>
        <row r="31">
          <cell r="H31">
            <v>10900</v>
          </cell>
          <cell r="I31">
            <v>0</v>
          </cell>
          <cell r="J31">
            <v>0</v>
          </cell>
        </row>
        <row r="37">
          <cell r="H37">
            <v>3250</v>
          </cell>
          <cell r="I37">
            <v>0</v>
          </cell>
          <cell r="J37">
            <v>0</v>
          </cell>
        </row>
        <row r="43">
          <cell r="H43">
            <v>500</v>
          </cell>
          <cell r="I43">
            <v>0</v>
          </cell>
          <cell r="J43">
            <v>0</v>
          </cell>
        </row>
        <row r="47">
          <cell r="I47">
            <v>0</v>
          </cell>
          <cell r="J47">
            <v>0</v>
          </cell>
        </row>
        <row r="99">
          <cell r="H99">
            <v>4000</v>
          </cell>
        </row>
        <row r="101">
          <cell r="H101">
            <v>3700</v>
          </cell>
        </row>
        <row r="108">
          <cell r="H108">
            <v>1200</v>
          </cell>
        </row>
      </sheetData>
      <sheetData sheetId="3" refreshError="1">
        <row r="4">
          <cell r="H4">
            <v>15600</v>
          </cell>
          <cell r="I4">
            <v>0</v>
          </cell>
          <cell r="J4">
            <v>0</v>
          </cell>
        </row>
        <row r="18">
          <cell r="H18">
            <v>16737</v>
          </cell>
          <cell r="I18">
            <v>0</v>
          </cell>
          <cell r="J18">
            <v>0</v>
          </cell>
        </row>
        <row r="26">
          <cell r="H26">
            <v>200</v>
          </cell>
        </row>
        <row r="28">
          <cell r="H28">
            <v>10</v>
          </cell>
        </row>
      </sheetData>
      <sheetData sheetId="4" refreshError="1">
        <row r="5">
          <cell r="H5">
            <v>326718</v>
          </cell>
          <cell r="I5">
            <v>0</v>
          </cell>
          <cell r="J5">
            <v>0</v>
          </cell>
        </row>
        <row r="49">
          <cell r="H49">
            <v>67861</v>
          </cell>
          <cell r="I49">
            <v>3050</v>
          </cell>
          <cell r="J49">
            <v>0</v>
          </cell>
        </row>
        <row r="65">
          <cell r="I65">
            <v>3050</v>
          </cell>
        </row>
        <row r="66">
          <cell r="H66">
            <v>36887</v>
          </cell>
        </row>
        <row r="69">
          <cell r="H69">
            <v>37517</v>
          </cell>
          <cell r="I69">
            <v>0</v>
          </cell>
        </row>
        <row r="77">
          <cell r="H77">
            <v>0</v>
          </cell>
        </row>
        <row r="79">
          <cell r="H79">
            <v>1650</v>
          </cell>
        </row>
        <row r="94">
          <cell r="I94">
            <v>64679</v>
          </cell>
          <cell r="J94">
            <v>0</v>
          </cell>
        </row>
        <row r="95">
          <cell r="H95">
            <v>187042</v>
          </cell>
        </row>
        <row r="101">
          <cell r="H101">
            <v>74900</v>
          </cell>
        </row>
        <row r="102">
          <cell r="I102">
            <v>0</v>
          </cell>
          <cell r="J102">
            <v>0</v>
          </cell>
        </row>
        <row r="105">
          <cell r="I105">
            <v>0</v>
          </cell>
          <cell r="J105">
            <v>0</v>
          </cell>
        </row>
        <row r="109">
          <cell r="I109">
            <v>0</v>
          </cell>
          <cell r="J109">
            <v>0</v>
          </cell>
        </row>
        <row r="110">
          <cell r="H110">
            <v>1300</v>
          </cell>
        </row>
        <row r="111">
          <cell r="I111">
            <v>0</v>
          </cell>
          <cell r="J111">
            <v>0</v>
          </cell>
        </row>
      </sheetData>
      <sheetData sheetId="5" refreshError="1">
        <row r="5">
          <cell r="H5">
            <v>850</v>
          </cell>
          <cell r="I5">
            <v>5200</v>
          </cell>
          <cell r="J5">
            <v>0</v>
          </cell>
        </row>
        <row r="10">
          <cell r="H10">
            <v>558000</v>
          </cell>
          <cell r="I10">
            <v>0</v>
          </cell>
          <cell r="J10">
            <v>0</v>
          </cell>
        </row>
        <row r="15">
          <cell r="H15">
            <v>86950</v>
          </cell>
          <cell r="I15">
            <v>0</v>
          </cell>
          <cell r="J15">
            <v>0</v>
          </cell>
        </row>
        <row r="18">
          <cell r="H18">
            <v>13700</v>
          </cell>
          <cell r="I18">
            <v>0</v>
          </cell>
          <cell r="J18">
            <v>0</v>
          </cell>
        </row>
        <row r="20">
          <cell r="H20">
            <v>84350</v>
          </cell>
          <cell r="I20">
            <v>0</v>
          </cell>
          <cell r="J20">
            <v>0</v>
          </cell>
        </row>
      </sheetData>
      <sheetData sheetId="6" refreshError="1">
        <row r="5">
          <cell r="H5">
            <v>0</v>
          </cell>
          <cell r="I5">
            <v>0</v>
          </cell>
          <cell r="J5">
            <v>0</v>
          </cell>
        </row>
        <row r="7">
          <cell r="H7">
            <v>91205</v>
          </cell>
          <cell r="I7">
            <v>8850</v>
          </cell>
          <cell r="J7">
            <v>393048</v>
          </cell>
        </row>
        <row r="21">
          <cell r="H21">
            <v>79000</v>
          </cell>
          <cell r="I21">
            <v>0</v>
          </cell>
          <cell r="J21">
            <v>0</v>
          </cell>
        </row>
        <row r="24">
          <cell r="H24">
            <v>82000</v>
          </cell>
          <cell r="I24">
            <v>0</v>
          </cell>
          <cell r="J24">
            <v>0</v>
          </cell>
        </row>
        <row r="27">
          <cell r="H27">
            <v>96150</v>
          </cell>
          <cell r="I27">
            <v>0</v>
          </cell>
          <cell r="J27">
            <v>0</v>
          </cell>
        </row>
        <row r="31">
          <cell r="H31">
            <v>10350</v>
          </cell>
          <cell r="I31">
            <v>0</v>
          </cell>
          <cell r="J31">
            <v>0</v>
          </cell>
        </row>
        <row r="35">
          <cell r="H35">
            <v>10000</v>
          </cell>
          <cell r="I35">
            <v>0</v>
          </cell>
          <cell r="J35">
            <v>0</v>
          </cell>
        </row>
        <row r="39">
          <cell r="H39">
            <v>0</v>
          </cell>
          <cell r="I39">
            <v>120000</v>
          </cell>
          <cell r="J39">
            <v>0</v>
          </cell>
        </row>
        <row r="41">
          <cell r="H41">
            <v>9000</v>
          </cell>
          <cell r="I41">
            <v>0</v>
          </cell>
          <cell r="J41">
            <v>0</v>
          </cell>
        </row>
        <row r="44">
          <cell r="H44">
            <v>0</v>
          </cell>
          <cell r="I44">
            <v>0</v>
          </cell>
          <cell r="J44">
            <v>0</v>
          </cell>
        </row>
        <row r="47">
          <cell r="H47">
            <v>0</v>
          </cell>
          <cell r="I47">
            <v>0</v>
          </cell>
          <cell r="J47">
            <v>0</v>
          </cell>
        </row>
      </sheetData>
      <sheetData sheetId="7" refreshError="1">
        <row r="4">
          <cell r="H4">
            <v>71000</v>
          </cell>
          <cell r="I4">
            <v>0</v>
          </cell>
          <cell r="J4">
            <v>0</v>
          </cell>
        </row>
        <row r="7">
          <cell r="H7">
            <v>2850</v>
          </cell>
          <cell r="I7">
            <v>0</v>
          </cell>
          <cell r="J7">
            <v>0</v>
          </cell>
        </row>
      </sheetData>
      <sheetData sheetId="8" refreshError="1">
        <row r="4">
          <cell r="H4">
            <v>4292</v>
          </cell>
          <cell r="I4">
            <v>0</v>
          </cell>
          <cell r="J4">
            <v>0</v>
          </cell>
        </row>
        <row r="35">
          <cell r="I35">
            <v>0</v>
          </cell>
          <cell r="J35">
            <v>0</v>
          </cell>
        </row>
        <row r="38">
          <cell r="H38">
            <v>0</v>
          </cell>
          <cell r="I38">
            <v>0</v>
          </cell>
        </row>
        <row r="40">
          <cell r="I40">
            <v>0</v>
          </cell>
          <cell r="J40">
            <v>0</v>
          </cell>
        </row>
        <row r="48">
          <cell r="I48">
            <v>0</v>
          </cell>
          <cell r="J48">
            <v>231586</v>
          </cell>
        </row>
        <row r="54">
          <cell r="I54">
            <v>4320</v>
          </cell>
        </row>
        <row r="55">
          <cell r="J55">
            <v>0</v>
          </cell>
        </row>
        <row r="61">
          <cell r="H61">
            <v>212760</v>
          </cell>
          <cell r="I61">
            <v>0</v>
          </cell>
          <cell r="J61">
            <v>0</v>
          </cell>
        </row>
        <row r="72">
          <cell r="H72">
            <v>243590</v>
          </cell>
        </row>
        <row r="73">
          <cell r="H73">
            <v>0</v>
          </cell>
          <cell r="I73">
            <v>0</v>
          </cell>
          <cell r="J73">
            <v>0</v>
          </cell>
        </row>
      </sheetData>
      <sheetData sheetId="9" refreshError="1">
        <row r="4">
          <cell r="H4">
            <v>500</v>
          </cell>
          <cell r="I4">
            <v>0</v>
          </cell>
          <cell r="J4">
            <v>0</v>
          </cell>
        </row>
        <row r="9">
          <cell r="H9">
            <v>42170</v>
          </cell>
          <cell r="I9">
            <v>0</v>
          </cell>
          <cell r="J9">
            <v>0</v>
          </cell>
        </row>
        <row r="23">
          <cell r="H23">
            <v>45954</v>
          </cell>
          <cell r="I23">
            <v>0</v>
          </cell>
          <cell r="J23">
            <v>0</v>
          </cell>
        </row>
        <row r="36">
          <cell r="H36">
            <v>18820</v>
          </cell>
          <cell r="I36">
            <v>0</v>
          </cell>
          <cell r="J36">
            <v>0</v>
          </cell>
        </row>
        <row r="44">
          <cell r="I44">
            <v>0</v>
          </cell>
          <cell r="J44">
            <v>0</v>
          </cell>
        </row>
        <row r="57">
          <cell r="H57">
            <v>1900</v>
          </cell>
          <cell r="I57">
            <v>0</v>
          </cell>
          <cell r="J57">
            <v>0</v>
          </cell>
        </row>
        <row r="63">
          <cell r="I63">
            <v>0</v>
          </cell>
          <cell r="J63">
            <v>0</v>
          </cell>
        </row>
      </sheetData>
      <sheetData sheetId="10" refreshError="1">
        <row r="4">
          <cell r="H4">
            <v>2940</v>
          </cell>
          <cell r="I4">
            <v>0</v>
          </cell>
          <cell r="J4">
            <v>0</v>
          </cell>
        </row>
        <row r="24">
          <cell r="H24">
            <v>109400</v>
          </cell>
          <cell r="I24">
            <v>0</v>
          </cell>
          <cell r="J24">
            <v>0</v>
          </cell>
        </row>
        <row r="30">
          <cell r="H30">
            <v>2355</v>
          </cell>
          <cell r="I30">
            <v>0</v>
          </cell>
          <cell r="J30">
            <v>0</v>
          </cell>
        </row>
        <row r="43">
          <cell r="H43">
            <v>306185</v>
          </cell>
          <cell r="I43">
            <v>65088</v>
          </cell>
          <cell r="J43">
            <v>0</v>
          </cell>
        </row>
        <row r="156">
          <cell r="H156">
            <v>300</v>
          </cell>
        </row>
      </sheetData>
      <sheetData sheetId="11" refreshError="1">
        <row r="5">
          <cell r="H5">
            <v>117930</v>
          </cell>
          <cell r="I5">
            <v>0</v>
          </cell>
          <cell r="J5">
            <v>0</v>
          </cell>
        </row>
        <row r="19">
          <cell r="H19">
            <v>450</v>
          </cell>
          <cell r="I19">
            <v>0</v>
          </cell>
          <cell r="J19">
            <v>0</v>
          </cell>
        </row>
        <row r="21">
          <cell r="H21">
            <v>151902</v>
          </cell>
          <cell r="I21">
            <v>1921299</v>
          </cell>
          <cell r="J21">
            <v>0</v>
          </cell>
        </row>
        <row r="39">
          <cell r="H39">
            <v>2850</v>
          </cell>
          <cell r="I39">
            <v>0</v>
          </cell>
          <cell r="J39">
            <v>0</v>
          </cell>
        </row>
        <row r="45">
          <cell r="H45">
            <v>1825</v>
          </cell>
          <cell r="I45">
            <v>0</v>
          </cell>
          <cell r="J45">
            <v>0</v>
          </cell>
        </row>
        <row r="48">
          <cell r="H48">
            <v>6840</v>
          </cell>
          <cell r="I48">
            <v>7000</v>
          </cell>
          <cell r="J48">
            <v>0</v>
          </cell>
        </row>
        <row r="60">
          <cell r="H60">
            <v>75</v>
          </cell>
          <cell r="I60">
            <v>0</v>
          </cell>
          <cell r="J60">
            <v>0</v>
          </cell>
        </row>
        <row r="62">
          <cell r="H62">
            <v>19460</v>
          </cell>
          <cell r="I62">
            <v>0</v>
          </cell>
          <cell r="J62">
            <v>0</v>
          </cell>
        </row>
        <row r="69">
          <cell r="H69">
            <v>28950</v>
          </cell>
          <cell r="I69">
            <v>8480</v>
          </cell>
          <cell r="J69">
            <v>0</v>
          </cell>
        </row>
        <row r="98">
          <cell r="H98">
            <v>0</v>
          </cell>
          <cell r="I98">
            <v>0</v>
          </cell>
          <cell r="J98">
            <v>0</v>
          </cell>
        </row>
      </sheetData>
      <sheetData sheetId="12" refreshError="1">
        <row r="5">
          <cell r="H5">
            <v>0</v>
          </cell>
          <cell r="I5">
            <v>0</v>
          </cell>
        </row>
        <row r="7">
          <cell r="H7">
            <v>0</v>
          </cell>
        </row>
        <row r="8">
          <cell r="H8">
            <v>2000</v>
          </cell>
          <cell r="I8">
            <v>0</v>
          </cell>
          <cell r="J8">
            <v>0</v>
          </cell>
        </row>
        <row r="11">
          <cell r="H11">
            <v>155</v>
          </cell>
          <cell r="I11">
            <v>0</v>
          </cell>
          <cell r="J11">
            <v>0</v>
          </cell>
        </row>
        <row r="17">
          <cell r="H17">
            <v>0</v>
          </cell>
        </row>
        <row r="18">
          <cell r="H18">
            <v>7695</v>
          </cell>
          <cell r="I18">
            <v>0</v>
          </cell>
          <cell r="J18">
            <v>0</v>
          </cell>
        </row>
        <row r="20">
          <cell r="H20">
            <v>0</v>
          </cell>
        </row>
        <row r="22">
          <cell r="H22">
            <v>0</v>
          </cell>
        </row>
        <row r="24">
          <cell r="H24">
            <v>0</v>
          </cell>
        </row>
        <row r="25">
          <cell r="H25">
            <v>0</v>
          </cell>
          <cell r="I25">
            <v>2032610</v>
          </cell>
          <cell r="J25">
            <v>0</v>
          </cell>
        </row>
        <row r="38">
          <cell r="H38">
            <v>0</v>
          </cell>
          <cell r="I38">
            <v>0</v>
          </cell>
          <cell r="J38">
            <v>0</v>
          </cell>
        </row>
        <row r="41">
          <cell r="H41">
            <v>0</v>
          </cell>
          <cell r="I41">
            <v>0</v>
          </cell>
          <cell r="J41">
            <v>0</v>
          </cell>
        </row>
        <row r="43">
          <cell r="H43">
            <v>0</v>
          </cell>
        </row>
        <row r="44">
          <cell r="H44">
            <v>0</v>
          </cell>
        </row>
        <row r="45">
          <cell r="H45">
            <v>16468</v>
          </cell>
          <cell r="I45">
            <v>0</v>
          </cell>
          <cell r="J45">
            <v>0</v>
          </cell>
        </row>
        <row r="54">
          <cell r="H54">
            <v>150</v>
          </cell>
        </row>
        <row r="75">
          <cell r="H75">
            <v>1300</v>
          </cell>
        </row>
      </sheetData>
      <sheetData sheetId="13" refreshError="1">
        <row r="18">
          <cell r="H18">
            <v>329843</v>
          </cell>
          <cell r="I18">
            <v>0</v>
          </cell>
          <cell r="J18">
            <v>121080</v>
          </cell>
        </row>
      </sheetData>
      <sheetData sheetId="14" refreshError="1">
        <row r="4">
          <cell r="E4">
            <v>1132570.5700000003</v>
          </cell>
          <cell r="I4">
            <v>0</v>
          </cell>
          <cell r="J4">
            <v>0</v>
          </cell>
        </row>
        <row r="89">
          <cell r="H89">
            <v>1343</v>
          </cell>
        </row>
      </sheetData>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s>
    <sheetDataSet>
      <sheetData sheetId="0">
        <row r="5">
          <cell r="H5">
            <v>43061.19</v>
          </cell>
        </row>
      </sheetData>
      <sheetData sheetId="1">
        <row r="5">
          <cell r="H5">
            <v>99</v>
          </cell>
        </row>
      </sheetData>
      <sheetData sheetId="2">
        <row r="4">
          <cell r="H4">
            <v>56429.399999999994</v>
          </cell>
        </row>
        <row r="19">
          <cell r="Q19">
            <v>5000</v>
          </cell>
        </row>
      </sheetData>
      <sheetData sheetId="3">
        <row r="4">
          <cell r="H4">
            <v>13064.17</v>
          </cell>
        </row>
      </sheetData>
      <sheetData sheetId="4">
        <row r="5">
          <cell r="H5">
            <v>353683.45</v>
          </cell>
        </row>
      </sheetData>
      <sheetData sheetId="5">
        <row r="5">
          <cell r="H5">
            <v>302.08999999999997</v>
          </cell>
        </row>
      </sheetData>
      <sheetData sheetId="6">
        <row r="5">
          <cell r="H5">
            <v>0</v>
          </cell>
        </row>
      </sheetData>
      <sheetData sheetId="7">
        <row r="4">
          <cell r="H4">
            <v>81285.240000000005</v>
          </cell>
        </row>
      </sheetData>
      <sheetData sheetId="8">
        <row r="4">
          <cell r="H4">
            <v>2993.4500000000003</v>
          </cell>
        </row>
        <row r="9">
          <cell r="Q9">
            <v>1431</v>
          </cell>
        </row>
        <row r="18">
          <cell r="Q18">
            <v>1479615</v>
          </cell>
        </row>
        <row r="19">
          <cell r="Q19">
            <v>147030</v>
          </cell>
        </row>
        <row r="22">
          <cell r="Q22">
            <v>84028</v>
          </cell>
        </row>
        <row r="25">
          <cell r="Q25">
            <v>185514</v>
          </cell>
        </row>
        <row r="26">
          <cell r="Q26">
            <v>33520</v>
          </cell>
        </row>
        <row r="27">
          <cell r="Q27">
            <v>3786847</v>
          </cell>
        </row>
        <row r="36">
          <cell r="Q36">
            <v>0</v>
          </cell>
        </row>
        <row r="37">
          <cell r="Q37">
            <v>1055759</v>
          </cell>
        </row>
        <row r="38">
          <cell r="Q38">
            <v>0</v>
          </cell>
          <cell r="R38">
            <v>0</v>
          </cell>
        </row>
        <row r="46">
          <cell r="Q46">
            <v>403289</v>
          </cell>
        </row>
      </sheetData>
      <sheetData sheetId="9">
        <row r="4">
          <cell r="H4">
            <v>508.3</v>
          </cell>
        </row>
        <row r="38">
          <cell r="Q38">
            <v>16800</v>
          </cell>
        </row>
        <row r="56">
          <cell r="Q56">
            <v>12000</v>
          </cell>
        </row>
      </sheetData>
      <sheetData sheetId="10">
        <row r="4">
          <cell r="H4">
            <v>3906.37</v>
          </cell>
        </row>
      </sheetData>
      <sheetData sheetId="11">
        <row r="5">
          <cell r="H5">
            <v>118014.66</v>
          </cell>
        </row>
      </sheetData>
      <sheetData sheetId="12">
        <row r="5">
          <cell r="H5">
            <v>0</v>
          </cell>
        </row>
      </sheetData>
      <sheetData sheetId="13">
        <row r="22">
          <cell r="H22">
            <v>305017.27</v>
          </cell>
        </row>
      </sheetData>
      <sheetData sheetId="14">
        <row r="4">
          <cell r="H4">
            <v>1213529.68</v>
          </cell>
          <cell r="Q4">
            <v>1303806</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1"/>
  <sheetViews>
    <sheetView zoomScale="89" zoomScaleNormal="89" workbookViewId="0">
      <pane xSplit="1" ySplit="2" topLeftCell="B102" activePane="bottomRight" state="frozen"/>
      <selection pane="topRight" activeCell="B1" sqref="B1"/>
      <selection pane="bottomLeft" activeCell="A3" sqref="A3"/>
      <selection pane="bottomRight" sqref="A1:E1"/>
    </sheetView>
  </sheetViews>
  <sheetFormatPr defaultRowHeight="15" x14ac:dyDescent="0.25"/>
  <cols>
    <col min="1" max="1" width="67.85546875" style="321" customWidth="1"/>
    <col min="2" max="3" width="24.28515625" style="391" customWidth="1"/>
    <col min="4" max="4" width="24.28515625" style="522" customWidth="1"/>
    <col min="5" max="5" width="24.28515625" style="391" customWidth="1"/>
    <col min="6" max="6" width="20" style="523" bestFit="1" customWidth="1"/>
    <col min="7" max="7" width="10.85546875" bestFit="1" customWidth="1"/>
  </cols>
  <sheetData>
    <row r="1" spans="1:8" ht="28.5" thickBot="1" x14ac:dyDescent="0.45">
      <c r="A1" s="704" t="s">
        <v>638</v>
      </c>
      <c r="B1" s="704"/>
      <c r="C1" s="704"/>
      <c r="D1" s="704"/>
      <c r="E1" s="704"/>
    </row>
    <row r="2" spans="1:8" ht="60" customHeight="1" thickBot="1" x14ac:dyDescent="0.35">
      <c r="A2" s="304" t="s">
        <v>404</v>
      </c>
      <c r="B2" s="373" t="s">
        <v>564</v>
      </c>
      <c r="C2" s="373" t="s">
        <v>601</v>
      </c>
      <c r="D2" s="251" t="s">
        <v>640</v>
      </c>
      <c r="E2" s="373" t="s">
        <v>641</v>
      </c>
    </row>
    <row r="3" spans="1:8" ht="18.75" thickBot="1" x14ac:dyDescent="0.3">
      <c r="A3" s="305" t="s">
        <v>406</v>
      </c>
      <c r="B3" s="374">
        <f t="shared" ref="B3:E3" si="0">B4+B17</f>
        <v>19857626.240000002</v>
      </c>
      <c r="C3" s="374">
        <f t="shared" si="0"/>
        <v>20389361.02</v>
      </c>
      <c r="D3" s="306">
        <f t="shared" si="0"/>
        <v>22783600</v>
      </c>
      <c r="E3" s="374">
        <f t="shared" si="0"/>
        <v>22156124.279999997</v>
      </c>
      <c r="F3" s="524"/>
    </row>
    <row r="4" spans="1:8" ht="18" x14ac:dyDescent="0.25">
      <c r="A4" s="307" t="s">
        <v>5</v>
      </c>
      <c r="B4" s="375">
        <f t="shared" ref="B4:E4" si="1">B5+B7+B9</f>
        <v>10784185.029999999</v>
      </c>
      <c r="C4" s="375">
        <f t="shared" si="1"/>
        <v>11109713.800000001</v>
      </c>
      <c r="D4" s="308">
        <f t="shared" si="1"/>
        <v>11878000</v>
      </c>
      <c r="E4" s="375">
        <f t="shared" si="1"/>
        <v>11921381.27</v>
      </c>
      <c r="F4" s="524"/>
    </row>
    <row r="5" spans="1:8" ht="15.75" x14ac:dyDescent="0.25">
      <c r="A5" s="309" t="s">
        <v>6</v>
      </c>
      <c r="B5" s="376">
        <f t="shared" ref="B5:E5" si="2">SUM(B6)</f>
        <v>8608423.7899999991</v>
      </c>
      <c r="C5" s="376">
        <f t="shared" si="2"/>
        <v>8844006.8200000003</v>
      </c>
      <c r="D5" s="260">
        <f t="shared" si="2"/>
        <v>9600000</v>
      </c>
      <c r="E5" s="376">
        <f t="shared" si="2"/>
        <v>9580280.6099999994</v>
      </c>
      <c r="F5" s="524"/>
      <c r="H5" s="1"/>
    </row>
    <row r="6" spans="1:8" ht="15.75" x14ac:dyDescent="0.25">
      <c r="A6" s="310" t="s">
        <v>7</v>
      </c>
      <c r="B6" s="377">
        <v>8608423.7899999991</v>
      </c>
      <c r="C6" s="377">
        <v>8844006.8200000003</v>
      </c>
      <c r="D6" s="311">
        <v>9600000</v>
      </c>
      <c r="E6" s="377">
        <v>9580280.6099999994</v>
      </c>
      <c r="F6" s="524"/>
      <c r="G6" s="1"/>
    </row>
    <row r="7" spans="1:8" ht="15.75" x14ac:dyDescent="0.25">
      <c r="A7" s="312" t="s">
        <v>8</v>
      </c>
      <c r="B7" s="376">
        <f t="shared" ref="B7:E7" si="3">SUM(B8)</f>
        <v>1184460.0900000001</v>
      </c>
      <c r="C7" s="376">
        <f t="shared" si="3"/>
        <v>1268740.92</v>
      </c>
      <c r="D7" s="260">
        <f t="shared" si="3"/>
        <v>1200000</v>
      </c>
      <c r="E7" s="376">
        <f t="shared" si="3"/>
        <v>1297274.19</v>
      </c>
      <c r="F7" s="524"/>
      <c r="G7" s="446"/>
    </row>
    <row r="8" spans="1:8" ht="15.75" x14ac:dyDescent="0.25">
      <c r="A8" s="313" t="s">
        <v>9</v>
      </c>
      <c r="B8" s="377">
        <v>1184460.0900000001</v>
      </c>
      <c r="C8" s="377">
        <v>1268740.92</v>
      </c>
      <c r="D8" s="311">
        <v>1200000</v>
      </c>
      <c r="E8" s="377">
        <v>1297274.19</v>
      </c>
      <c r="F8" s="524"/>
    </row>
    <row r="9" spans="1:8" ht="15.75" x14ac:dyDescent="0.25">
      <c r="A9" s="312" t="s">
        <v>10</v>
      </c>
      <c r="B9" s="376">
        <f t="shared" ref="B9:E9" si="4">SUM(B10:B16)</f>
        <v>991301.14999999991</v>
      </c>
      <c r="C9" s="376">
        <f t="shared" si="4"/>
        <v>996966.05999999994</v>
      </c>
      <c r="D9" s="260">
        <f t="shared" si="4"/>
        <v>1078000</v>
      </c>
      <c r="E9" s="376">
        <f t="shared" si="4"/>
        <v>1043826.4700000001</v>
      </c>
      <c r="F9" s="524"/>
    </row>
    <row r="10" spans="1:8" ht="15.75" x14ac:dyDescent="0.25">
      <c r="A10" s="314" t="s">
        <v>11</v>
      </c>
      <c r="B10" s="378">
        <v>17433.240000000002</v>
      </c>
      <c r="C10" s="378">
        <v>18051.68</v>
      </c>
      <c r="D10" s="339">
        <v>18000</v>
      </c>
      <c r="E10" s="378">
        <v>17179.11</v>
      </c>
      <c r="F10" s="524"/>
      <c r="G10" s="1"/>
    </row>
    <row r="11" spans="1:8" ht="15.75" x14ac:dyDescent="0.25">
      <c r="A11" s="314" t="s">
        <v>429</v>
      </c>
      <c r="B11" s="378">
        <v>18092.8</v>
      </c>
      <c r="C11" s="378">
        <v>14873.4</v>
      </c>
      <c r="D11" s="339">
        <v>25000</v>
      </c>
      <c r="E11" s="378">
        <v>19330.8</v>
      </c>
      <c r="F11" s="524"/>
    </row>
    <row r="12" spans="1:8" ht="15.75" x14ac:dyDescent="0.25">
      <c r="A12" s="314" t="s">
        <v>12</v>
      </c>
      <c r="B12" s="378">
        <v>130135.51</v>
      </c>
      <c r="C12" s="378">
        <v>131116.6</v>
      </c>
      <c r="D12" s="339">
        <v>130219</v>
      </c>
      <c r="E12" s="378">
        <v>122945.24</v>
      </c>
      <c r="F12" s="524"/>
    </row>
    <row r="13" spans="1:8" ht="15.75" x14ac:dyDescent="0.25">
      <c r="A13" s="314" t="s">
        <v>13</v>
      </c>
      <c r="B13" s="378">
        <v>12002.81</v>
      </c>
      <c r="C13" s="378">
        <v>21328.65</v>
      </c>
      <c r="D13" s="339">
        <v>45000</v>
      </c>
      <c r="E13" s="378">
        <v>45210.12</v>
      </c>
      <c r="F13" s="524"/>
    </row>
    <row r="14" spans="1:8" ht="15.75" x14ac:dyDescent="0.25">
      <c r="A14" s="314" t="s">
        <v>14</v>
      </c>
      <c r="B14" s="378">
        <v>603904.31999999995</v>
      </c>
      <c r="C14" s="378">
        <v>625215.88</v>
      </c>
      <c r="D14" s="339">
        <v>630000</v>
      </c>
      <c r="E14" s="378">
        <v>613320.67000000004</v>
      </c>
      <c r="F14" s="524"/>
    </row>
    <row r="15" spans="1:8" ht="15.75" x14ac:dyDescent="0.25">
      <c r="A15" s="314" t="s">
        <v>15</v>
      </c>
      <c r="B15" s="381">
        <v>191563.47</v>
      </c>
      <c r="C15" s="381">
        <v>184919.85</v>
      </c>
      <c r="D15" s="315">
        <v>200000</v>
      </c>
      <c r="E15" s="381">
        <v>196060.53</v>
      </c>
      <c r="F15" s="524"/>
    </row>
    <row r="16" spans="1:8" ht="15.75" x14ac:dyDescent="0.25">
      <c r="A16" s="314" t="s">
        <v>568</v>
      </c>
      <c r="B16" s="379">
        <v>18169</v>
      </c>
      <c r="C16" s="379">
        <v>1460</v>
      </c>
      <c r="D16" s="340">
        <v>29781</v>
      </c>
      <c r="E16" s="379">
        <v>29780</v>
      </c>
      <c r="F16" s="524"/>
    </row>
    <row r="17" spans="1:6" s="355" customFormat="1" ht="18.75" x14ac:dyDescent="0.3">
      <c r="A17" s="316" t="s">
        <v>16</v>
      </c>
      <c r="B17" s="380">
        <f t="shared" ref="B17:E17" si="5">B18+B31+B54+B63</f>
        <v>9073441.2100000009</v>
      </c>
      <c r="C17" s="380">
        <f t="shared" si="5"/>
        <v>9279647.2199999988</v>
      </c>
      <c r="D17" s="356">
        <f t="shared" si="5"/>
        <v>10905600</v>
      </c>
      <c r="E17" s="380">
        <f t="shared" si="5"/>
        <v>10234743.009999998</v>
      </c>
      <c r="F17" s="524"/>
    </row>
    <row r="18" spans="1:6" ht="15.75" x14ac:dyDescent="0.25">
      <c r="A18" s="309" t="s">
        <v>17</v>
      </c>
      <c r="B18" s="376">
        <f t="shared" ref="B18:E18" si="6">SUM(B19:B30)</f>
        <v>930669.82</v>
      </c>
      <c r="C18" s="376">
        <f t="shared" si="6"/>
        <v>940073.36</v>
      </c>
      <c r="D18" s="260">
        <f t="shared" si="6"/>
        <v>1060437</v>
      </c>
      <c r="E18" s="376">
        <f t="shared" si="6"/>
        <v>1051994.3099999998</v>
      </c>
      <c r="F18" s="524"/>
    </row>
    <row r="19" spans="1:6" ht="15.75" x14ac:dyDescent="0.25">
      <c r="A19" s="310" t="s">
        <v>18</v>
      </c>
      <c r="B19" s="381">
        <v>65333.45</v>
      </c>
      <c r="C19" s="381">
        <v>83781.119999999995</v>
      </c>
      <c r="D19" s="315">
        <v>90000</v>
      </c>
      <c r="E19" s="381">
        <v>77721.39</v>
      </c>
      <c r="F19" s="524"/>
    </row>
    <row r="20" spans="1:6" ht="15.75" x14ac:dyDescent="0.25">
      <c r="A20" s="310" t="s">
        <v>411</v>
      </c>
      <c r="B20" s="381">
        <v>4607</v>
      </c>
      <c r="C20" s="381">
        <v>5383</v>
      </c>
      <c r="D20" s="315">
        <v>20000</v>
      </c>
      <c r="E20" s="381">
        <v>17649</v>
      </c>
      <c r="F20" s="524"/>
    </row>
    <row r="21" spans="1:6" s="528" customFormat="1" ht="15.75" x14ac:dyDescent="0.25">
      <c r="A21" s="314" t="s">
        <v>627</v>
      </c>
      <c r="B21" s="383">
        <v>32012.09</v>
      </c>
      <c r="C21" s="383">
        <f>2348.38+7922.51+2202.08+0+0+0+0+0+3850+0+0+6781.4+0</f>
        <v>23104.37</v>
      </c>
      <c r="D21" s="261">
        <f>4100+16686+7262+4917+896+8526</f>
        <v>42387</v>
      </c>
      <c r="E21" s="383">
        <f>4100+15489.25+7261.86+4914.44+809.06+8526.11</f>
        <v>41100.720000000001</v>
      </c>
      <c r="F21" s="524"/>
    </row>
    <row r="22" spans="1:6" ht="15.75" x14ac:dyDescent="0.25">
      <c r="A22" s="310" t="s">
        <v>19</v>
      </c>
      <c r="B22" s="381">
        <v>1429.1</v>
      </c>
      <c r="C22" s="381">
        <v>1631.67</v>
      </c>
      <c r="D22" s="315">
        <v>1650</v>
      </c>
      <c r="E22" s="381">
        <v>1706.59</v>
      </c>
      <c r="F22" s="524"/>
    </row>
    <row r="23" spans="1:6" ht="15.75" x14ac:dyDescent="0.25">
      <c r="A23" s="310" t="s">
        <v>20</v>
      </c>
      <c r="B23" s="381"/>
      <c r="C23" s="381">
        <v>5</v>
      </c>
      <c r="D23" s="315"/>
      <c r="E23" s="381"/>
      <c r="F23" s="524"/>
    </row>
    <row r="24" spans="1:6" ht="15.75" x14ac:dyDescent="0.25">
      <c r="A24" s="310" t="s">
        <v>549</v>
      </c>
      <c r="B24" s="381">
        <v>725338.2</v>
      </c>
      <c r="C24" s="381">
        <v>735586.3</v>
      </c>
      <c r="D24" s="315">
        <v>794000</v>
      </c>
      <c r="E24" s="381">
        <v>811584.88</v>
      </c>
      <c r="F24" s="524"/>
    </row>
    <row r="25" spans="1:6" ht="15.75" x14ac:dyDescent="0.25">
      <c r="A25" s="310" t="s">
        <v>22</v>
      </c>
      <c r="B25" s="381">
        <v>23979.89</v>
      </c>
      <c r="C25" s="381">
        <v>10069.26</v>
      </c>
      <c r="D25" s="315">
        <v>20000</v>
      </c>
      <c r="E25" s="381">
        <v>4528.84</v>
      </c>
      <c r="F25" s="524"/>
    </row>
    <row r="26" spans="1:6" ht="15.75" x14ac:dyDescent="0.25">
      <c r="A26" s="310" t="s">
        <v>23</v>
      </c>
      <c r="B26" s="381">
        <v>9711.51</v>
      </c>
      <c r="C26" s="381">
        <v>9609.7199999999993</v>
      </c>
      <c r="D26" s="315">
        <v>10000</v>
      </c>
      <c r="E26" s="381">
        <v>12990.95</v>
      </c>
      <c r="F26" s="524"/>
    </row>
    <row r="27" spans="1:6" ht="15.75" x14ac:dyDescent="0.25">
      <c r="A27" s="310" t="s">
        <v>24</v>
      </c>
      <c r="B27" s="381">
        <v>4384.59</v>
      </c>
      <c r="C27" s="381">
        <v>4622.1400000000003</v>
      </c>
      <c r="D27" s="315">
        <v>5400</v>
      </c>
      <c r="E27" s="381">
        <v>5189.1899999999996</v>
      </c>
      <c r="F27" s="524"/>
    </row>
    <row r="28" spans="1:6" ht="15.75" x14ac:dyDescent="0.25">
      <c r="A28" s="310" t="s">
        <v>25</v>
      </c>
      <c r="B28" s="381">
        <v>22065.4</v>
      </c>
      <c r="C28" s="381">
        <v>29580.2</v>
      </c>
      <c r="D28" s="315">
        <v>30000</v>
      </c>
      <c r="E28" s="381">
        <v>25370.6</v>
      </c>
      <c r="F28" s="524"/>
    </row>
    <row r="29" spans="1:6" ht="15.75" x14ac:dyDescent="0.25">
      <c r="A29" s="310" t="s">
        <v>26</v>
      </c>
      <c r="B29" s="381">
        <v>33867.339999999997</v>
      </c>
      <c r="C29" s="381">
        <v>30365.75</v>
      </c>
      <c r="D29" s="315">
        <v>40000</v>
      </c>
      <c r="E29" s="381">
        <v>42778.6</v>
      </c>
      <c r="F29" s="524"/>
    </row>
    <row r="30" spans="1:6" ht="15.75" x14ac:dyDescent="0.25">
      <c r="A30" s="313" t="s">
        <v>28</v>
      </c>
      <c r="B30" s="382">
        <v>7941.25</v>
      </c>
      <c r="C30" s="382">
        <v>6334.83</v>
      </c>
      <c r="D30" s="317">
        <v>7000</v>
      </c>
      <c r="E30" s="382">
        <v>11373.55</v>
      </c>
      <c r="F30" s="524"/>
    </row>
    <row r="31" spans="1:6" s="344" customFormat="1" ht="15.75" x14ac:dyDescent="0.25">
      <c r="A31" s="309" t="s">
        <v>29</v>
      </c>
      <c r="B31" s="376">
        <f t="shared" ref="B31:E31" si="7">SUM(B32:B53)</f>
        <v>1131556.1500000001</v>
      </c>
      <c r="C31" s="376">
        <f t="shared" si="7"/>
        <v>1136020.07</v>
      </c>
      <c r="D31" s="260">
        <f t="shared" si="7"/>
        <v>2074094</v>
      </c>
      <c r="E31" s="376">
        <f t="shared" si="7"/>
        <v>1680171.44</v>
      </c>
      <c r="F31" s="524"/>
    </row>
    <row r="32" spans="1:6" ht="15.75" x14ac:dyDescent="0.25">
      <c r="A32" s="310" t="s">
        <v>30</v>
      </c>
      <c r="B32" s="381">
        <v>900</v>
      </c>
      <c r="C32" s="381">
        <v>0</v>
      </c>
      <c r="D32" s="315">
        <v>2000</v>
      </c>
      <c r="E32" s="381"/>
      <c r="F32" s="524"/>
    </row>
    <row r="33" spans="1:6" ht="15.75" x14ac:dyDescent="0.25">
      <c r="A33" s="310" t="s">
        <v>31</v>
      </c>
      <c r="B33" s="383">
        <v>23867</v>
      </c>
      <c r="C33" s="383">
        <v>28194</v>
      </c>
      <c r="D33" s="261">
        <v>25000</v>
      </c>
      <c r="E33" s="383">
        <v>24820</v>
      </c>
      <c r="F33" s="524"/>
    </row>
    <row r="34" spans="1:6" ht="15.75" x14ac:dyDescent="0.25">
      <c r="A34" s="310" t="s">
        <v>32</v>
      </c>
      <c r="B34" s="381">
        <v>5955</v>
      </c>
      <c r="C34" s="381">
        <v>5930</v>
      </c>
      <c r="D34" s="315">
        <v>7000</v>
      </c>
      <c r="E34" s="381">
        <v>6520</v>
      </c>
      <c r="F34" s="524"/>
    </row>
    <row r="35" spans="1:6" ht="15.75" x14ac:dyDescent="0.25">
      <c r="A35" s="310" t="s">
        <v>545</v>
      </c>
      <c r="B35" s="381">
        <v>1060</v>
      </c>
      <c r="C35" s="381">
        <v>1285</v>
      </c>
      <c r="D35" s="315">
        <v>1500</v>
      </c>
      <c r="E35" s="381">
        <v>990</v>
      </c>
      <c r="F35" s="524"/>
    </row>
    <row r="36" spans="1:6" ht="15.75" x14ac:dyDescent="0.25">
      <c r="A36" s="310" t="s">
        <v>34</v>
      </c>
      <c r="B36" s="381">
        <v>711</v>
      </c>
      <c r="C36" s="381">
        <v>491</v>
      </c>
      <c r="D36" s="315">
        <v>1000</v>
      </c>
      <c r="E36" s="381">
        <v>655</v>
      </c>
      <c r="F36" s="524"/>
    </row>
    <row r="37" spans="1:6" ht="15.75" x14ac:dyDescent="0.25">
      <c r="A37" s="310" t="s">
        <v>35</v>
      </c>
      <c r="B37" s="381">
        <v>28188</v>
      </c>
      <c r="C37" s="381">
        <v>32636</v>
      </c>
      <c r="D37" s="315">
        <v>30000</v>
      </c>
      <c r="E37" s="381">
        <v>30610</v>
      </c>
      <c r="F37" s="524"/>
    </row>
    <row r="38" spans="1:6" ht="15.75" x14ac:dyDescent="0.25">
      <c r="A38" s="310" t="s">
        <v>624</v>
      </c>
      <c r="B38" s="381">
        <v>13453.61</v>
      </c>
      <c r="C38" s="381">
        <v>21923.03</v>
      </c>
      <c r="D38" s="315">
        <v>22000</v>
      </c>
      <c r="E38" s="381">
        <v>25875</v>
      </c>
      <c r="F38" s="524"/>
    </row>
    <row r="39" spans="1:6" ht="15.75" x14ac:dyDescent="0.25">
      <c r="A39" s="310" t="s">
        <v>426</v>
      </c>
      <c r="B39" s="381">
        <v>2347.31</v>
      </c>
      <c r="C39" s="381">
        <v>1949.12</v>
      </c>
      <c r="D39" s="315">
        <v>6000</v>
      </c>
      <c r="E39" s="381">
        <v>4235.59</v>
      </c>
      <c r="F39" s="524"/>
    </row>
    <row r="40" spans="1:6" ht="15.75" x14ac:dyDescent="0.25">
      <c r="A40" s="310" t="s">
        <v>38</v>
      </c>
      <c r="B40" s="383">
        <v>20567.89</v>
      </c>
      <c r="C40" s="383">
        <v>15262.77</v>
      </c>
      <c r="D40" s="261">
        <v>23000</v>
      </c>
      <c r="E40" s="383">
        <v>20999.34</v>
      </c>
      <c r="F40" s="524"/>
    </row>
    <row r="41" spans="1:6" ht="15.75" x14ac:dyDescent="0.25">
      <c r="A41" s="310" t="s">
        <v>39</v>
      </c>
      <c r="B41" s="383">
        <v>4801.8599999999997</v>
      </c>
      <c r="C41" s="383">
        <v>3712.94</v>
      </c>
      <c r="D41" s="261">
        <v>6000</v>
      </c>
      <c r="E41" s="383">
        <v>3586.48</v>
      </c>
      <c r="F41" s="524"/>
    </row>
    <row r="42" spans="1:6" ht="15.75" x14ac:dyDescent="0.25">
      <c r="A42" s="318" t="s">
        <v>41</v>
      </c>
      <c r="B42" s="383">
        <v>15194.57</v>
      </c>
      <c r="C42" s="383">
        <v>15264.53</v>
      </c>
      <c r="D42" s="261">
        <v>16000</v>
      </c>
      <c r="E42" s="383">
        <v>15353.32</v>
      </c>
      <c r="F42" s="524"/>
    </row>
    <row r="43" spans="1:6" ht="15.75" x14ac:dyDescent="0.25">
      <c r="A43" s="310" t="s">
        <v>44</v>
      </c>
      <c r="B43" s="381">
        <v>8517</v>
      </c>
      <c r="C43" s="381">
        <v>1339.22</v>
      </c>
      <c r="D43" s="315">
        <v>65000</v>
      </c>
      <c r="E43" s="381">
        <v>89697.55</v>
      </c>
      <c r="F43" s="524"/>
    </row>
    <row r="44" spans="1:6" ht="15.75" x14ac:dyDescent="0.25">
      <c r="A44" s="310" t="s">
        <v>45</v>
      </c>
      <c r="B44" s="381">
        <v>23683.49</v>
      </c>
      <c r="C44" s="381"/>
      <c r="D44" s="315">
        <v>50000</v>
      </c>
      <c r="E44" s="381">
        <v>26700.5</v>
      </c>
      <c r="F44" s="524"/>
    </row>
    <row r="45" spans="1:6" ht="15.75" x14ac:dyDescent="0.25">
      <c r="A45" s="310" t="s">
        <v>457</v>
      </c>
      <c r="B45" s="381">
        <v>2966.28</v>
      </c>
      <c r="C45" s="381">
        <v>1516.92</v>
      </c>
      <c r="D45" s="315">
        <v>3000</v>
      </c>
      <c r="E45" s="381">
        <v>5643.65</v>
      </c>
      <c r="F45" s="524"/>
    </row>
    <row r="46" spans="1:6" ht="15.75" x14ac:dyDescent="0.25">
      <c r="A46" s="310" t="s">
        <v>428</v>
      </c>
      <c r="B46" s="381">
        <v>0</v>
      </c>
      <c r="C46" s="381">
        <v>6230</v>
      </c>
      <c r="D46" s="315">
        <v>6650</v>
      </c>
      <c r="E46" s="381">
        <v>6650</v>
      </c>
      <c r="F46" s="524"/>
    </row>
    <row r="47" spans="1:6" ht="15.75" x14ac:dyDescent="0.25">
      <c r="A47" s="310" t="s">
        <v>51</v>
      </c>
      <c r="B47" s="381">
        <v>14113.4</v>
      </c>
      <c r="C47" s="381">
        <v>0</v>
      </c>
      <c r="D47" s="315">
        <v>10000</v>
      </c>
      <c r="E47" s="381">
        <v>0</v>
      </c>
      <c r="F47" s="524"/>
    </row>
    <row r="48" spans="1:6" ht="15.75" x14ac:dyDescent="0.25">
      <c r="A48" s="310" t="s">
        <v>430</v>
      </c>
      <c r="B48" s="383">
        <v>374590.32</v>
      </c>
      <c r="C48" s="383">
        <v>320888.99</v>
      </c>
      <c r="D48" s="261">
        <v>400000</v>
      </c>
      <c r="E48" s="383">
        <v>355660.17</v>
      </c>
      <c r="F48" s="524"/>
    </row>
    <row r="49" spans="1:6" ht="15.75" x14ac:dyDescent="0.25">
      <c r="A49" s="310" t="s">
        <v>609</v>
      </c>
      <c r="B49" s="383">
        <v>180826.42</v>
      </c>
      <c r="C49" s="383">
        <v>157409.16</v>
      </c>
      <c r="D49" s="261">
        <v>260000</v>
      </c>
      <c r="E49" s="383">
        <v>172877.34</v>
      </c>
      <c r="F49" s="524"/>
    </row>
    <row r="50" spans="1:6" ht="15.75" x14ac:dyDescent="0.25">
      <c r="A50" s="310" t="s">
        <v>435</v>
      </c>
      <c r="B50" s="383">
        <v>5763.65</v>
      </c>
      <c r="C50" s="383">
        <v>5019.8</v>
      </c>
      <c r="D50" s="261">
        <v>7800</v>
      </c>
      <c r="E50" s="383">
        <v>5553.6</v>
      </c>
      <c r="F50" s="524"/>
    </row>
    <row r="51" spans="1:6" s="528" customFormat="1" ht="15.75" x14ac:dyDescent="0.25">
      <c r="A51" s="314" t="s">
        <v>626</v>
      </c>
      <c r="B51" s="383">
        <v>251867.39</v>
      </c>
      <c r="C51" s="383">
        <f>15697.96+12240.28+13794.2+26917.1+12078.2+10870.7+12018.05+31721.5+11990.17+15531+15358.44+15160+23821.9+54754</f>
        <v>271953.5</v>
      </c>
      <c r="D51" s="261">
        <f>14110+23400+37628+15100+20437+19619+4500+13500+22400+60591+10712+29105+10000+20120+15000+58383+46028+511</f>
        <v>421144</v>
      </c>
      <c r="E51" s="383">
        <f>13303.5+21382+37309.2+15068.72+17924.36+18517.5+3138.45+12524+21984.63+51032.81+7042.82+29103.9+7605.3+15392+13545.95+57452+46027.88</f>
        <v>388355.01999999996</v>
      </c>
      <c r="F51" s="524"/>
    </row>
    <row r="52" spans="1:6" s="528" customFormat="1" ht="15.75" x14ac:dyDescent="0.25">
      <c r="A52" s="314" t="s">
        <v>463</v>
      </c>
      <c r="B52" s="383">
        <v>151437.96</v>
      </c>
      <c r="C52" s="383">
        <f>33621.43+11420.14+16733.38+41688.32+28529.7+0+11314.31+27403.84+11531.61+27518.64+15088.06+15454.66+0</f>
        <v>240304.09</v>
      </c>
      <c r="D52" s="261">
        <f>18999+34652+42851+21001+23005+20306+40901+72006+186000+113190+117362+19727</f>
        <v>710000</v>
      </c>
      <c r="E52" s="383">
        <f>15367.64+34649.25+38657.8+16529.12+19734.53+19894.99+29894.57+49020.43+107124.04+80895.05+82877.46</f>
        <v>494644.88</v>
      </c>
      <c r="F52" s="524"/>
    </row>
    <row r="53" spans="1:6" ht="15.75" x14ac:dyDescent="0.25">
      <c r="A53" s="310" t="s">
        <v>55</v>
      </c>
      <c r="B53" s="382">
        <v>744</v>
      </c>
      <c r="C53" s="382">
        <v>4710</v>
      </c>
      <c r="D53" s="317">
        <v>1000</v>
      </c>
      <c r="E53" s="382">
        <v>744</v>
      </c>
      <c r="F53" s="524"/>
    </row>
    <row r="54" spans="1:6" ht="15.75" x14ac:dyDescent="0.25">
      <c r="A54" s="312" t="s">
        <v>599</v>
      </c>
      <c r="B54" s="376">
        <f t="shared" ref="B54:D54" si="8">SUM(B55:B62)</f>
        <v>293230.29000000004</v>
      </c>
      <c r="C54" s="376">
        <f>SUM(C55:C62)</f>
        <v>281109.15000000002</v>
      </c>
      <c r="D54" s="260">
        <f t="shared" si="8"/>
        <v>210399</v>
      </c>
      <c r="E54" s="376">
        <f>SUM(E55:E62)</f>
        <v>215919.86999999997</v>
      </c>
      <c r="F54" s="524"/>
    </row>
    <row r="55" spans="1:6" ht="15.75" x14ac:dyDescent="0.25">
      <c r="A55" s="310" t="s">
        <v>434</v>
      </c>
      <c r="B55" s="383">
        <v>176645.04</v>
      </c>
      <c r="C55" s="383">
        <v>139494.38</v>
      </c>
      <c r="D55" s="261">
        <v>80000</v>
      </c>
      <c r="E55" s="383">
        <v>127496.61</v>
      </c>
      <c r="F55" s="524"/>
    </row>
    <row r="56" spans="1:6" ht="15.75" x14ac:dyDescent="0.25">
      <c r="A56" s="310" t="s">
        <v>546</v>
      </c>
      <c r="B56" s="383"/>
      <c r="C56" s="383"/>
      <c r="D56" s="261"/>
      <c r="E56" s="383">
        <v>2329.2800000000002</v>
      </c>
      <c r="F56" s="524"/>
    </row>
    <row r="57" spans="1:6" ht="15.75" x14ac:dyDescent="0.25">
      <c r="A57" s="310" t="s">
        <v>427</v>
      </c>
      <c r="B57" s="383">
        <v>30939</v>
      </c>
      <c r="C57" s="383">
        <v>41558.080000000002</v>
      </c>
      <c r="D57" s="261">
        <v>15000</v>
      </c>
      <c r="E57" s="383">
        <v>12888.35</v>
      </c>
      <c r="F57" s="524"/>
    </row>
    <row r="58" spans="1:6" ht="15.75" x14ac:dyDescent="0.25">
      <c r="A58" s="310" t="s">
        <v>458</v>
      </c>
      <c r="B58" s="383">
        <v>11695.16</v>
      </c>
      <c r="C58" s="383">
        <v>7213.44</v>
      </c>
      <c r="D58" s="261">
        <v>11030</v>
      </c>
      <c r="E58" s="383">
        <v>5054.74</v>
      </c>
      <c r="F58" s="524"/>
    </row>
    <row r="59" spans="1:6" ht="15.75" x14ac:dyDescent="0.25">
      <c r="A59" s="310" t="s">
        <v>58</v>
      </c>
      <c r="B59" s="383">
        <v>550.30999999999995</v>
      </c>
      <c r="C59" s="383">
        <v>2884.44</v>
      </c>
      <c r="D59" s="261">
        <v>2500</v>
      </c>
      <c r="E59" s="383">
        <v>2204.62</v>
      </c>
      <c r="F59" s="524"/>
    </row>
    <row r="60" spans="1:6" ht="15.75" x14ac:dyDescent="0.25">
      <c r="A60" s="310" t="s">
        <v>621</v>
      </c>
      <c r="B60" s="383">
        <v>43424.160000000003</v>
      </c>
      <c r="C60" s="383">
        <v>36207.129999999997</v>
      </c>
      <c r="D60" s="261">
        <v>49500</v>
      </c>
      <c r="E60" s="383">
        <v>27348</v>
      </c>
      <c r="F60" s="524"/>
    </row>
    <row r="61" spans="1:6" s="528" customFormat="1" ht="15.75" x14ac:dyDescent="0.25">
      <c r="A61" s="314" t="s">
        <v>610</v>
      </c>
      <c r="B61" s="383">
        <v>29522.79</v>
      </c>
      <c r="C61" s="383">
        <f>9876.93+804.74+1365.35+9518.65+742.19+1598.64+1693.1+6429.69+3746.85+7309.85+3701.85+5613.65+0+107.45</f>
        <v>52508.939999999988</v>
      </c>
      <c r="D61" s="261">
        <f>2000+4700+4605+67+2600+2715+48+2500+781+1524+40+1974+3050+4048+17620+1480+2000+117</f>
        <v>51869</v>
      </c>
      <c r="E61" s="383">
        <f>1842.65+4232.59+4514.05+66.96+1946.55+2601.3+47.57+2467.85+780.06+0+2.22+1973.7+710+4046.54+11931.6+74.36+936.52+116.34</f>
        <v>38290.859999999993</v>
      </c>
      <c r="F61" s="524"/>
    </row>
    <row r="62" spans="1:6" ht="15.75" x14ac:dyDescent="0.25">
      <c r="A62" s="310" t="s">
        <v>611</v>
      </c>
      <c r="B62" s="383">
        <v>453.83</v>
      </c>
      <c r="C62" s="383">
        <f>296.79+945.95</f>
        <v>1242.74</v>
      </c>
      <c r="D62" s="261">
        <v>500</v>
      </c>
      <c r="E62" s="383">
        <v>307.41000000000003</v>
      </c>
      <c r="F62" s="524"/>
    </row>
    <row r="63" spans="1:6" s="344" customFormat="1" ht="15.75" x14ac:dyDescent="0.25">
      <c r="A63" s="342" t="s">
        <v>66</v>
      </c>
      <c r="B63" s="384">
        <f t="shared" ref="B63:E63" si="9">SUM(B64:B99)</f>
        <v>6717984.9500000002</v>
      </c>
      <c r="C63" s="384">
        <f t="shared" si="9"/>
        <v>6922444.6399999997</v>
      </c>
      <c r="D63" s="343">
        <f t="shared" si="9"/>
        <v>7560670</v>
      </c>
      <c r="E63" s="384">
        <f t="shared" si="9"/>
        <v>7286657.3899999987</v>
      </c>
      <c r="F63" s="524"/>
    </row>
    <row r="64" spans="1:6" s="528" customFormat="1" ht="15.75" x14ac:dyDescent="0.25">
      <c r="A64" s="314" t="s">
        <v>68</v>
      </c>
      <c r="B64" s="383">
        <v>4855.0200000000004</v>
      </c>
      <c r="C64" s="383">
        <v>33630.410000000003</v>
      </c>
      <c r="D64" s="261">
        <v>33869</v>
      </c>
      <c r="E64" s="383">
        <v>28466</v>
      </c>
      <c r="F64" s="524"/>
    </row>
    <row r="65" spans="1:7" s="528" customFormat="1" ht="15.75" x14ac:dyDescent="0.25">
      <c r="A65" s="314" t="s">
        <v>536</v>
      </c>
      <c r="B65" s="383">
        <v>1000</v>
      </c>
      <c r="C65" s="383">
        <v>1650</v>
      </c>
      <c r="D65" s="261"/>
      <c r="E65" s="383"/>
      <c r="F65" s="524"/>
    </row>
    <row r="66" spans="1:7" s="528" customFormat="1" ht="15.75" x14ac:dyDescent="0.25">
      <c r="A66" s="314" t="s">
        <v>450</v>
      </c>
      <c r="B66" s="383">
        <v>1400</v>
      </c>
      <c r="C66" s="383">
        <v>1400</v>
      </c>
      <c r="D66" s="261">
        <v>1400</v>
      </c>
      <c r="E66" s="383">
        <v>1400</v>
      </c>
      <c r="F66" s="524"/>
    </row>
    <row r="67" spans="1:7" s="528" customFormat="1" ht="15.75" x14ac:dyDescent="0.25">
      <c r="A67" s="314" t="s">
        <v>542</v>
      </c>
      <c r="B67" s="383">
        <v>6754.42</v>
      </c>
      <c r="C67" s="383"/>
      <c r="D67" s="261"/>
      <c r="E67" s="383"/>
      <c r="F67" s="524"/>
    </row>
    <row r="68" spans="1:7" s="528" customFormat="1" ht="15.75" x14ac:dyDescent="0.25">
      <c r="A68" s="314" t="s">
        <v>449</v>
      </c>
      <c r="B68" s="383"/>
      <c r="C68" s="383">
        <v>1300</v>
      </c>
      <c r="D68" s="261">
        <v>1915</v>
      </c>
      <c r="E68" s="383">
        <v>1914.05</v>
      </c>
      <c r="F68" s="524"/>
    </row>
    <row r="69" spans="1:7" s="528" customFormat="1" ht="15.75" x14ac:dyDescent="0.25">
      <c r="A69" s="314" t="s">
        <v>622</v>
      </c>
      <c r="B69" s="383">
        <v>5000</v>
      </c>
      <c r="C69" s="383"/>
      <c r="D69" s="261">
        <v>232</v>
      </c>
      <c r="E69" s="383">
        <v>232</v>
      </c>
      <c r="F69" s="524"/>
    </row>
    <row r="70" spans="1:7" s="528" customFormat="1" ht="15.75" x14ac:dyDescent="0.25">
      <c r="A70" s="579" t="s">
        <v>436</v>
      </c>
      <c r="B70" s="383">
        <v>39633.26</v>
      </c>
      <c r="C70" s="383">
        <v>42250.28</v>
      </c>
      <c r="D70" s="261">
        <v>47000</v>
      </c>
      <c r="E70" s="383">
        <v>46639.4</v>
      </c>
      <c r="F70" s="524"/>
    </row>
    <row r="71" spans="1:7" s="528" customFormat="1" ht="15.75" x14ac:dyDescent="0.25">
      <c r="A71" s="579" t="s">
        <v>592</v>
      </c>
      <c r="B71" s="383"/>
      <c r="C71" s="383">
        <v>24677.46</v>
      </c>
      <c r="D71" s="261"/>
      <c r="E71" s="383"/>
      <c r="F71" s="524"/>
    </row>
    <row r="72" spans="1:7" s="528" customFormat="1" ht="15.75" x14ac:dyDescent="0.25">
      <c r="A72" s="579" t="s">
        <v>550</v>
      </c>
      <c r="B72" s="383"/>
      <c r="C72" s="383">
        <v>1699.2</v>
      </c>
      <c r="D72" s="261"/>
      <c r="E72" s="383"/>
      <c r="F72" s="524"/>
    </row>
    <row r="73" spans="1:7" s="528" customFormat="1" ht="15.75" x14ac:dyDescent="0.25">
      <c r="A73" s="579" t="s">
        <v>668</v>
      </c>
      <c r="B73" s="383"/>
      <c r="C73" s="383"/>
      <c r="D73" s="261">
        <v>9530</v>
      </c>
      <c r="E73" s="383"/>
      <c r="F73" s="524"/>
    </row>
    <row r="74" spans="1:7" s="528" customFormat="1" ht="15.75" x14ac:dyDescent="0.25">
      <c r="A74" s="579" t="s">
        <v>571</v>
      </c>
      <c r="B74" s="383">
        <v>23596.45</v>
      </c>
      <c r="C74" s="383"/>
      <c r="D74" s="261"/>
      <c r="E74" s="383"/>
      <c r="F74" s="524"/>
    </row>
    <row r="75" spans="1:7" s="528" customFormat="1" ht="15.75" x14ac:dyDescent="0.25">
      <c r="A75" s="314" t="s">
        <v>572</v>
      </c>
      <c r="B75" s="383">
        <v>2991.56</v>
      </c>
      <c r="C75" s="383">
        <v>5238.99</v>
      </c>
      <c r="D75" s="261">
        <v>7000</v>
      </c>
      <c r="E75" s="383">
        <v>4799.66</v>
      </c>
      <c r="F75" s="524"/>
    </row>
    <row r="76" spans="1:7" s="528" customFormat="1" ht="15.75" x14ac:dyDescent="0.25">
      <c r="A76" s="314" t="s">
        <v>573</v>
      </c>
      <c r="B76" s="383">
        <v>261800.69</v>
      </c>
      <c r="C76" s="383">
        <v>250254.62</v>
      </c>
      <c r="D76" s="261">
        <v>315656</v>
      </c>
      <c r="E76" s="383">
        <v>315655.39</v>
      </c>
      <c r="F76" s="524"/>
      <c r="G76" s="438"/>
    </row>
    <row r="77" spans="1:7" s="528" customFormat="1" ht="15.75" x14ac:dyDescent="0.25">
      <c r="A77" s="314" t="s">
        <v>574</v>
      </c>
      <c r="B77" s="383">
        <v>455256</v>
      </c>
      <c r="C77" s="383">
        <f>480840+42877.36</f>
        <v>523717.36</v>
      </c>
      <c r="D77" s="261">
        <v>533710</v>
      </c>
      <c r="E77" s="383">
        <v>560326.67000000004</v>
      </c>
      <c r="F77" s="524"/>
    </row>
    <row r="78" spans="1:7" s="528" customFormat="1" ht="15.75" x14ac:dyDescent="0.25">
      <c r="A78" s="314" t="s">
        <v>575</v>
      </c>
      <c r="B78" s="383">
        <v>18686.169999999998</v>
      </c>
      <c r="C78" s="383">
        <v>19419</v>
      </c>
      <c r="D78" s="261">
        <v>21800</v>
      </c>
      <c r="E78" s="383">
        <v>21756.75</v>
      </c>
      <c r="F78" s="524"/>
    </row>
    <row r="79" spans="1:7" s="528" customFormat="1" ht="15.75" x14ac:dyDescent="0.25">
      <c r="A79" s="579" t="s">
        <v>576</v>
      </c>
      <c r="B79" s="383">
        <v>4546484</v>
      </c>
      <c r="C79" s="383">
        <v>4740644</v>
      </c>
      <c r="D79" s="261">
        <v>5000000</v>
      </c>
      <c r="E79" s="383">
        <v>4868285</v>
      </c>
      <c r="F79" s="524"/>
    </row>
    <row r="80" spans="1:7" s="528" customFormat="1" ht="15.75" x14ac:dyDescent="0.25">
      <c r="A80" s="579" t="s">
        <v>577</v>
      </c>
      <c r="B80" s="383">
        <v>31961.59</v>
      </c>
      <c r="C80" s="383">
        <v>28104.61</v>
      </c>
      <c r="D80" s="261">
        <v>29100</v>
      </c>
      <c r="E80" s="383">
        <v>27817.01</v>
      </c>
      <c r="F80" s="524"/>
    </row>
    <row r="81" spans="1:6" s="528" customFormat="1" ht="15.75" x14ac:dyDescent="0.25">
      <c r="A81" s="579" t="s">
        <v>578</v>
      </c>
      <c r="B81" s="383">
        <v>11085.63</v>
      </c>
      <c r="C81" s="383">
        <v>11035.55</v>
      </c>
      <c r="D81" s="261">
        <v>11100</v>
      </c>
      <c r="E81" s="383">
        <v>10980.13</v>
      </c>
      <c r="F81" s="524"/>
    </row>
    <row r="82" spans="1:6" s="528" customFormat="1" ht="15.75" x14ac:dyDescent="0.25">
      <c r="A82" s="579" t="s">
        <v>579</v>
      </c>
      <c r="B82" s="383">
        <v>945.78</v>
      </c>
      <c r="C82" s="383">
        <v>936.96</v>
      </c>
      <c r="D82" s="261">
        <v>1000</v>
      </c>
      <c r="E82" s="383">
        <v>927.81</v>
      </c>
      <c r="F82" s="524"/>
    </row>
    <row r="83" spans="1:6" s="528" customFormat="1" ht="15.75" x14ac:dyDescent="0.25">
      <c r="A83" s="579" t="s">
        <v>580</v>
      </c>
      <c r="B83" s="383">
        <v>2079.84</v>
      </c>
      <c r="C83" s="383">
        <v>2125.52</v>
      </c>
      <c r="D83" s="261">
        <v>2200</v>
      </c>
      <c r="E83" s="383">
        <v>2150.89</v>
      </c>
      <c r="F83" s="524"/>
    </row>
    <row r="84" spans="1:6" s="528" customFormat="1" ht="15.75" x14ac:dyDescent="0.25">
      <c r="A84" s="579" t="s">
        <v>581</v>
      </c>
      <c r="B84" s="383">
        <f>197.2+7224.69</f>
        <v>7421.8899999999994</v>
      </c>
      <c r="C84" s="383">
        <f>155.6+7157.37</f>
        <v>7312.97</v>
      </c>
      <c r="D84" s="261">
        <v>7600</v>
      </c>
      <c r="E84" s="383">
        <f>296.4+7087.41</f>
        <v>7383.8099999999995</v>
      </c>
      <c r="F84" s="524"/>
    </row>
    <row r="85" spans="1:6" s="528" customFormat="1" ht="15.75" x14ac:dyDescent="0.25">
      <c r="A85" s="579" t="s">
        <v>582</v>
      </c>
      <c r="B85" s="383">
        <v>55157</v>
      </c>
      <c r="C85" s="383">
        <v>36976</v>
      </c>
      <c r="D85" s="261">
        <v>38000</v>
      </c>
      <c r="E85" s="383">
        <v>37964</v>
      </c>
      <c r="F85" s="524"/>
    </row>
    <row r="86" spans="1:6" s="528" customFormat="1" ht="15.75" x14ac:dyDescent="0.25">
      <c r="A86" s="579" t="s">
        <v>583</v>
      </c>
      <c r="B86" s="383">
        <v>678153.8</v>
      </c>
      <c r="C86" s="383">
        <v>720181</v>
      </c>
      <c r="D86" s="261">
        <v>713210</v>
      </c>
      <c r="E86" s="383">
        <v>663244.23</v>
      </c>
      <c r="F86" s="524"/>
    </row>
    <row r="87" spans="1:6" s="528" customFormat="1" ht="15.75" x14ac:dyDescent="0.25">
      <c r="A87" s="579" t="s">
        <v>612</v>
      </c>
      <c r="B87" s="383">
        <f>395399.23+18371.21</f>
        <v>413770.44</v>
      </c>
      <c r="C87" s="383">
        <f>149460.89+8296.52+28397.6+0+10123.48+6364.09+0+0+0+0+0+0+0+91631.46</f>
        <v>294274.04000000004</v>
      </c>
      <c r="D87" s="261">
        <f>1300+1500+12176+1700+278+4870+1500+550+90000+41000+66100+78000+50000+21746</f>
        <v>370720</v>
      </c>
      <c r="E87" s="383">
        <f>1300+1500+12175.03+1700+277.32+4870+1500+550+84532.29+36236.85+55973.85+76622.55+46577.14</f>
        <v>323815.03000000003</v>
      </c>
      <c r="F87" s="524"/>
    </row>
    <row r="88" spans="1:6" s="528" customFormat="1" ht="15.75" x14ac:dyDescent="0.25">
      <c r="A88" s="579" t="s">
        <v>598</v>
      </c>
      <c r="B88" s="383">
        <v>3500</v>
      </c>
      <c r="C88" s="383"/>
      <c r="D88" s="261">
        <v>4200</v>
      </c>
      <c r="E88" s="383">
        <v>4200</v>
      </c>
      <c r="F88" s="524"/>
    </row>
    <row r="89" spans="1:6" s="528" customFormat="1" ht="15.75" x14ac:dyDescent="0.25">
      <c r="A89" s="579" t="s">
        <v>659</v>
      </c>
      <c r="B89" s="383"/>
      <c r="C89" s="383"/>
      <c r="D89" s="261">
        <v>220000</v>
      </c>
      <c r="E89" s="383">
        <v>204287.65</v>
      </c>
      <c r="F89" s="524"/>
    </row>
    <row r="90" spans="1:6" s="528" customFormat="1" ht="15.75" x14ac:dyDescent="0.25">
      <c r="A90" s="579" t="s">
        <v>604</v>
      </c>
      <c r="B90" s="383"/>
      <c r="C90" s="383">
        <v>672.6</v>
      </c>
      <c r="D90" s="261">
        <v>228</v>
      </c>
      <c r="E90" s="383">
        <v>228</v>
      </c>
      <c r="F90" s="524"/>
    </row>
    <row r="91" spans="1:6" s="528" customFormat="1" ht="15.75" x14ac:dyDescent="0.25">
      <c r="A91" s="579" t="s">
        <v>619</v>
      </c>
      <c r="B91" s="383"/>
      <c r="C91" s="383">
        <v>7500</v>
      </c>
      <c r="D91" s="261"/>
      <c r="E91" s="692"/>
      <c r="F91" s="524"/>
    </row>
    <row r="92" spans="1:6" s="528" customFormat="1" ht="15.75" x14ac:dyDescent="0.25">
      <c r="A92" s="579" t="s">
        <v>584</v>
      </c>
      <c r="B92" s="383">
        <v>1787</v>
      </c>
      <c r="C92" s="383"/>
      <c r="D92" s="261">
        <v>3400</v>
      </c>
      <c r="E92" s="692"/>
      <c r="F92" s="524"/>
    </row>
    <row r="93" spans="1:6" s="528" customFormat="1" ht="15" customHeight="1" x14ac:dyDescent="0.25">
      <c r="A93" s="579" t="s">
        <v>585</v>
      </c>
      <c r="B93" s="383"/>
      <c r="C93" s="383"/>
      <c r="D93" s="261">
        <v>21600</v>
      </c>
      <c r="E93" s="383">
        <v>21100</v>
      </c>
      <c r="F93" s="524"/>
    </row>
    <row r="94" spans="1:6" s="528" customFormat="1" ht="15" customHeight="1" x14ac:dyDescent="0.25">
      <c r="A94" s="579" t="s">
        <v>586</v>
      </c>
      <c r="B94" s="383">
        <v>10000</v>
      </c>
      <c r="C94" s="383"/>
      <c r="D94" s="261">
        <v>10000</v>
      </c>
      <c r="E94" s="383"/>
      <c r="F94" s="524"/>
    </row>
    <row r="95" spans="1:6" s="528" customFormat="1" ht="15.75" x14ac:dyDescent="0.25">
      <c r="A95" s="579" t="s">
        <v>671</v>
      </c>
      <c r="B95" s="383"/>
      <c r="C95" s="383">
        <v>9296</v>
      </c>
      <c r="D95" s="261">
        <v>8200</v>
      </c>
      <c r="E95" s="383">
        <v>8200</v>
      </c>
      <c r="F95" s="524"/>
    </row>
    <row r="96" spans="1:6" s="528" customFormat="1" ht="15.75" x14ac:dyDescent="0.25">
      <c r="A96" s="579" t="s">
        <v>615</v>
      </c>
      <c r="B96" s="383">
        <v>55511.26</v>
      </c>
      <c r="C96" s="383">
        <v>27102.42</v>
      </c>
      <c r="D96" s="261">
        <v>40000</v>
      </c>
      <c r="E96" s="383">
        <v>41619.269999999997</v>
      </c>
      <c r="F96" s="524"/>
    </row>
    <row r="97" spans="1:6" s="528" customFormat="1" ht="15.75" x14ac:dyDescent="0.25">
      <c r="A97" s="579" t="s">
        <v>595</v>
      </c>
      <c r="B97" s="383">
        <v>35907.79</v>
      </c>
      <c r="C97" s="383">
        <v>91530</v>
      </c>
      <c r="D97" s="261">
        <v>18000</v>
      </c>
      <c r="E97" s="383">
        <v>1337</v>
      </c>
      <c r="F97" s="524"/>
    </row>
    <row r="98" spans="1:6" s="528" customFormat="1" ht="15.75" x14ac:dyDescent="0.25">
      <c r="A98" s="579" t="s">
        <v>587</v>
      </c>
      <c r="B98" s="383">
        <v>42208.36</v>
      </c>
      <c r="C98" s="383">
        <v>36195.65</v>
      </c>
      <c r="D98" s="261">
        <v>85000</v>
      </c>
      <c r="E98" s="383">
        <v>77447.64</v>
      </c>
      <c r="F98" s="524"/>
    </row>
    <row r="99" spans="1:6" s="528" customFormat="1" ht="16.5" thickBot="1" x14ac:dyDescent="0.3">
      <c r="A99" s="579" t="s">
        <v>588</v>
      </c>
      <c r="B99" s="383">
        <v>1037</v>
      </c>
      <c r="C99" s="383">
        <v>3320</v>
      </c>
      <c r="D99" s="261">
        <v>5000</v>
      </c>
      <c r="E99" s="383">
        <v>4480</v>
      </c>
      <c r="F99" s="524"/>
    </row>
    <row r="100" spans="1:6" ht="18.75" thickBot="1" x14ac:dyDescent="0.3">
      <c r="A100" s="319" t="s">
        <v>407</v>
      </c>
      <c r="B100" s="385">
        <f t="shared" ref="B100:E100" si="10">B101+B105</f>
        <v>1484298.25</v>
      </c>
      <c r="C100" s="385">
        <f t="shared" si="10"/>
        <v>844958.95</v>
      </c>
      <c r="D100" s="320">
        <f t="shared" si="10"/>
        <v>568103</v>
      </c>
      <c r="E100" s="385">
        <f t="shared" si="10"/>
        <v>536086.52</v>
      </c>
      <c r="F100" s="524"/>
    </row>
    <row r="101" spans="1:6" ht="18.75" thickBot="1" x14ac:dyDescent="0.3">
      <c r="A101" s="335" t="s">
        <v>111</v>
      </c>
      <c r="B101" s="386">
        <f t="shared" ref="B101:E101" si="11">SUM(B102:B104)</f>
        <v>38726.74</v>
      </c>
      <c r="C101" s="386">
        <f t="shared" si="11"/>
        <v>150794.21</v>
      </c>
      <c r="D101" s="336">
        <f t="shared" si="11"/>
        <v>110000</v>
      </c>
      <c r="E101" s="386">
        <f t="shared" si="11"/>
        <v>99475.790000000008</v>
      </c>
      <c r="F101" s="524"/>
    </row>
    <row r="102" spans="1:6" ht="15.75" x14ac:dyDescent="0.25">
      <c r="A102" s="322" t="s">
        <v>551</v>
      </c>
      <c r="B102" s="387">
        <v>30411</v>
      </c>
      <c r="C102" s="387">
        <v>52172.73</v>
      </c>
      <c r="D102" s="341">
        <v>70000</v>
      </c>
      <c r="E102" s="387">
        <v>56122.93</v>
      </c>
      <c r="F102" s="524"/>
    </row>
    <row r="103" spans="1:6" ht="15.75" x14ac:dyDescent="0.25">
      <c r="A103" s="322" t="s">
        <v>114</v>
      </c>
      <c r="B103" s="387">
        <v>1</v>
      </c>
      <c r="C103" s="387">
        <v>1</v>
      </c>
      <c r="D103" s="341"/>
      <c r="E103" s="387"/>
      <c r="F103" s="524"/>
    </row>
    <row r="104" spans="1:6" ht="16.5" thickBot="1" x14ac:dyDescent="0.3">
      <c r="A104" s="337" t="s">
        <v>115</v>
      </c>
      <c r="B104" s="388">
        <v>8314.74</v>
      </c>
      <c r="C104" s="388">
        <v>98620.479999999996</v>
      </c>
      <c r="D104" s="338">
        <v>40000</v>
      </c>
      <c r="E104" s="388">
        <v>43352.86</v>
      </c>
      <c r="F104" s="524"/>
    </row>
    <row r="105" spans="1:6" ht="18.75" thickBot="1" x14ac:dyDescent="0.3">
      <c r="A105" s="323" t="s">
        <v>116</v>
      </c>
      <c r="B105" s="389">
        <f t="shared" ref="B105:E105" si="12">SUM(B106:B120)</f>
        <v>1445571.51</v>
      </c>
      <c r="C105" s="389">
        <f t="shared" si="12"/>
        <v>694164.74</v>
      </c>
      <c r="D105" s="324">
        <f t="shared" si="12"/>
        <v>458103</v>
      </c>
      <c r="E105" s="389">
        <f t="shared" si="12"/>
        <v>436610.73</v>
      </c>
      <c r="F105" s="524"/>
    </row>
    <row r="106" spans="1:6" ht="15.75" x14ac:dyDescent="0.25">
      <c r="A106" s="310" t="s">
        <v>539</v>
      </c>
      <c r="B106" s="381">
        <v>5000</v>
      </c>
      <c r="C106" s="381"/>
      <c r="D106" s="315"/>
      <c r="E106" s="381"/>
      <c r="F106" s="524"/>
    </row>
    <row r="107" spans="1:6" s="528" customFormat="1" ht="15.75" x14ac:dyDescent="0.25">
      <c r="A107" s="314" t="s">
        <v>605</v>
      </c>
      <c r="B107" s="383"/>
      <c r="C107" s="383">
        <v>170062.8</v>
      </c>
      <c r="D107" s="261">
        <v>61750</v>
      </c>
      <c r="E107" s="383">
        <v>61740.12</v>
      </c>
      <c r="F107" s="524"/>
    </row>
    <row r="108" spans="1:6" s="528" customFormat="1" ht="15.75" x14ac:dyDescent="0.25">
      <c r="A108" s="314" t="s">
        <v>569</v>
      </c>
      <c r="B108" s="383"/>
      <c r="C108" s="383">
        <v>413301.94</v>
      </c>
      <c r="D108" s="261">
        <v>361405</v>
      </c>
      <c r="E108" s="383">
        <v>361402.61</v>
      </c>
      <c r="F108" s="524"/>
    </row>
    <row r="109" spans="1:6" s="528" customFormat="1" ht="15.75" x14ac:dyDescent="0.25">
      <c r="A109" s="314" t="s">
        <v>607</v>
      </c>
      <c r="B109" s="383"/>
      <c r="C109" s="383">
        <v>33300</v>
      </c>
      <c r="D109" s="261">
        <v>3700</v>
      </c>
      <c r="E109" s="383">
        <v>3700</v>
      </c>
      <c r="F109" s="524"/>
    </row>
    <row r="110" spans="1:6" s="528" customFormat="1" ht="15.75" x14ac:dyDescent="0.25">
      <c r="A110" s="314" t="s">
        <v>623</v>
      </c>
      <c r="B110" s="383"/>
      <c r="C110" s="383">
        <v>33000</v>
      </c>
      <c r="D110" s="261"/>
      <c r="E110" s="383"/>
      <c r="F110" s="524"/>
    </row>
    <row r="111" spans="1:6" s="528" customFormat="1" ht="15.75" x14ac:dyDescent="0.25">
      <c r="A111" s="314" t="s">
        <v>660</v>
      </c>
      <c r="B111" s="383"/>
      <c r="C111" s="383"/>
      <c r="D111" s="261">
        <v>11180</v>
      </c>
      <c r="E111" s="383"/>
      <c r="F111" s="524"/>
    </row>
    <row r="112" spans="1:6" s="528" customFormat="1" ht="15.75" x14ac:dyDescent="0.25">
      <c r="A112" s="314" t="s">
        <v>606</v>
      </c>
      <c r="B112" s="383">
        <v>1075000</v>
      </c>
      <c r="C112" s="383"/>
      <c r="D112" s="261"/>
      <c r="E112" s="383"/>
      <c r="F112" s="524"/>
    </row>
    <row r="113" spans="1:6" s="528" customFormat="1" ht="15.75" x14ac:dyDescent="0.25">
      <c r="A113" s="314" t="s">
        <v>593</v>
      </c>
      <c r="B113" s="383">
        <v>15000</v>
      </c>
      <c r="C113" s="383"/>
      <c r="D113" s="261"/>
      <c r="E113" s="383"/>
      <c r="F113" s="524"/>
    </row>
    <row r="114" spans="1:6" s="528" customFormat="1" ht="15.75" x14ac:dyDescent="0.25">
      <c r="A114" s="314" t="s">
        <v>644</v>
      </c>
      <c r="B114" s="383"/>
      <c r="C114" s="383"/>
      <c r="D114" s="261">
        <v>10300</v>
      </c>
      <c r="E114" s="383"/>
      <c r="F114" s="524"/>
    </row>
    <row r="115" spans="1:6" s="528" customFormat="1" ht="15.75" x14ac:dyDescent="0.25">
      <c r="A115" s="314" t="s">
        <v>670</v>
      </c>
      <c r="B115" s="383"/>
      <c r="C115" s="383">
        <v>10000</v>
      </c>
      <c r="D115" s="261">
        <v>9768</v>
      </c>
      <c r="E115" s="383">
        <v>9768</v>
      </c>
      <c r="F115" s="524"/>
    </row>
    <row r="116" spans="1:6" s="528" customFormat="1" ht="15.75" x14ac:dyDescent="0.25">
      <c r="A116" s="314" t="s">
        <v>543</v>
      </c>
      <c r="B116" s="383">
        <v>202774.15</v>
      </c>
      <c r="C116" s="383"/>
      <c r="D116" s="261"/>
      <c r="E116" s="383"/>
      <c r="F116" s="524"/>
    </row>
    <row r="117" spans="1:6" s="528" customFormat="1" ht="15.75" x14ac:dyDescent="0.25">
      <c r="A117" s="314" t="s">
        <v>594</v>
      </c>
      <c r="B117" s="383">
        <v>20000</v>
      </c>
      <c r="C117" s="383"/>
      <c r="D117" s="261"/>
      <c r="E117" s="383"/>
      <c r="F117" s="524"/>
    </row>
    <row r="118" spans="1:6" s="528" customFormat="1" ht="15.75" x14ac:dyDescent="0.25">
      <c r="A118" s="314" t="s">
        <v>620</v>
      </c>
      <c r="B118" s="383"/>
      <c r="C118" s="383">
        <v>34500</v>
      </c>
      <c r="D118" s="261"/>
      <c r="E118" s="383"/>
      <c r="F118" s="524"/>
    </row>
    <row r="119" spans="1:6" s="528" customFormat="1" ht="15.75" x14ac:dyDescent="0.25">
      <c r="A119" s="314" t="s">
        <v>425</v>
      </c>
      <c r="B119" s="383">
        <v>27797.360000000001</v>
      </c>
      <c r="C119" s="383"/>
      <c r="D119" s="261"/>
      <c r="E119" s="383"/>
      <c r="F119" s="524"/>
    </row>
    <row r="120" spans="1:6" s="528" customFormat="1" ht="16.5" thickBot="1" x14ac:dyDescent="0.3">
      <c r="A120" s="314" t="s">
        <v>462</v>
      </c>
      <c r="B120" s="383">
        <v>100000</v>
      </c>
      <c r="C120" s="383"/>
      <c r="D120" s="261"/>
      <c r="E120" s="383"/>
      <c r="F120" s="524"/>
    </row>
    <row r="121" spans="1:6" ht="18.75" thickBot="1" x14ac:dyDescent="0.3">
      <c r="A121" s="252" t="s">
        <v>398</v>
      </c>
      <c r="B121" s="374">
        <f t="shared" ref="B121:E121" si="13">SUM(B122:B129)</f>
        <v>1474669.23</v>
      </c>
      <c r="C121" s="374">
        <f t="shared" si="13"/>
        <v>2210581.17</v>
      </c>
      <c r="D121" s="306">
        <f t="shared" si="13"/>
        <v>4891024</v>
      </c>
      <c r="E121" s="374">
        <f t="shared" si="13"/>
        <v>4281692.7700000005</v>
      </c>
      <c r="F121" s="524"/>
    </row>
    <row r="122" spans="1:6" s="528" customFormat="1" ht="15.75" x14ac:dyDescent="0.25">
      <c r="A122" s="314" t="s">
        <v>459</v>
      </c>
      <c r="B122" s="383">
        <v>323000</v>
      </c>
      <c r="C122" s="383">
        <v>758028.73</v>
      </c>
      <c r="D122" s="261">
        <v>1908487</v>
      </c>
      <c r="E122" s="383">
        <v>1894549.14</v>
      </c>
      <c r="F122" s="524"/>
    </row>
    <row r="123" spans="1:6" s="528" customFormat="1" ht="15.75" x14ac:dyDescent="0.25">
      <c r="A123" s="314" t="s">
        <v>544</v>
      </c>
      <c r="B123" s="383">
        <v>62395.48</v>
      </c>
      <c r="C123" s="383"/>
      <c r="D123" s="261"/>
      <c r="E123" s="383"/>
      <c r="F123" s="524"/>
    </row>
    <row r="124" spans="1:6" s="528" customFormat="1" ht="15.75" x14ac:dyDescent="0.25">
      <c r="A124" s="314" t="s">
        <v>460</v>
      </c>
      <c r="B124" s="383">
        <v>262858.98</v>
      </c>
      <c r="C124" s="383">
        <f>56758.43+8554.99+204534.53+22878.49+3682.33</f>
        <v>296408.77</v>
      </c>
      <c r="D124" s="261">
        <f>1683337+45578</f>
        <v>1728915</v>
      </c>
      <c r="E124" s="383">
        <f>45573.49+1075000+400338.47+1567.34+184.46+1650+144553.35+25509.45</f>
        <v>1694376.56</v>
      </c>
      <c r="F124" s="524"/>
    </row>
    <row r="125" spans="1:6" s="528" customFormat="1" ht="15.75" x14ac:dyDescent="0.25">
      <c r="A125" s="314" t="s">
        <v>537</v>
      </c>
      <c r="B125" s="383">
        <v>29331.72</v>
      </c>
      <c r="C125" s="383">
        <v>12157.19</v>
      </c>
      <c r="D125" s="261"/>
      <c r="E125" s="383">
        <v>15158.98</v>
      </c>
      <c r="F125" s="524"/>
    </row>
    <row r="126" spans="1:6" s="528" customFormat="1" ht="15.75" x14ac:dyDescent="0.25">
      <c r="A126" s="314" t="s">
        <v>655</v>
      </c>
      <c r="B126" s="383">
        <v>27300</v>
      </c>
      <c r="C126" s="383"/>
      <c r="D126" s="261">
        <v>15000</v>
      </c>
      <c r="E126" s="383">
        <v>13204</v>
      </c>
      <c r="F126" s="524"/>
    </row>
    <row r="127" spans="1:6" s="528" customFormat="1" ht="15.75" x14ac:dyDescent="0.25">
      <c r="A127" s="314" t="s">
        <v>590</v>
      </c>
      <c r="B127" s="383">
        <v>474914</v>
      </c>
      <c r="C127" s="383"/>
      <c r="D127" s="261"/>
      <c r="E127" s="383"/>
      <c r="F127" s="524"/>
    </row>
    <row r="128" spans="1:6" s="528" customFormat="1" ht="15.75" x14ac:dyDescent="0.25">
      <c r="A128" s="314" t="s">
        <v>625</v>
      </c>
      <c r="B128" s="383"/>
      <c r="C128" s="383">
        <v>318826.89</v>
      </c>
      <c r="D128" s="261">
        <v>500000</v>
      </c>
      <c r="E128" s="383"/>
      <c r="F128" s="524"/>
    </row>
    <row r="129" spans="1:6" ht="16.5" thickBot="1" x14ac:dyDescent="0.3">
      <c r="A129" s="310" t="s">
        <v>129</v>
      </c>
      <c r="B129" s="390">
        <v>294869.05</v>
      </c>
      <c r="C129" s="590">
        <v>825159.59</v>
      </c>
      <c r="D129" s="458">
        <v>738622</v>
      </c>
      <c r="E129" s="590">
        <v>664404.09</v>
      </c>
      <c r="F129" s="524"/>
    </row>
    <row r="130" spans="1:6" ht="24" thickBot="1" x14ac:dyDescent="0.4">
      <c r="A130" s="325" t="s">
        <v>130</v>
      </c>
      <c r="B130" s="353">
        <f>B121+B100+B3</f>
        <v>22816593.720000003</v>
      </c>
      <c r="C130" s="353">
        <f>C121+C100+C3</f>
        <v>23444901.140000001</v>
      </c>
      <c r="D130" s="326">
        <f>D121+D100+D3</f>
        <v>28242727</v>
      </c>
      <c r="E130" s="353">
        <f>E121+E100+E3</f>
        <v>26973903.57</v>
      </c>
      <c r="F130" s="524"/>
    </row>
    <row r="131" spans="1:6" ht="15.75" x14ac:dyDescent="0.25">
      <c r="A131" s="327"/>
    </row>
  </sheetData>
  <sheetProtection selectLockedCells="1" selectUnlockedCells="1"/>
  <mergeCells count="1">
    <mergeCell ref="A1:E1"/>
  </mergeCells>
  <phoneticPr fontId="0" type="noConversion"/>
  <pageMargins left="1.1811023622047245" right="0" top="0" bottom="0" header="0.51181102362204722" footer="0.51181102362204722"/>
  <pageSetup paperSize="8" scale="53" firstPageNumber="0"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01"/>
  <sheetViews>
    <sheetView topLeftCell="B1" zoomScale="80" zoomScaleNormal="80" workbookViewId="0">
      <pane xSplit="2" ySplit="7" topLeftCell="D8" activePane="bottomRight" state="frozen"/>
      <selection activeCell="B1" sqref="B1"/>
      <selection pane="topRight" activeCell="T1" sqref="T1"/>
      <selection pane="bottomLeft" activeCell="B163" sqref="B163"/>
      <selection pane="bottomRight" activeCell="J6" sqref="J6"/>
    </sheetView>
  </sheetViews>
  <sheetFormatPr defaultRowHeight="12.75" outlineLevelRow="1" x14ac:dyDescent="0.2"/>
  <cols>
    <col min="1" max="1" width="0" style="101" hidden="1" customWidth="1"/>
    <col min="2" max="2" width="18.85546875" style="101" customWidth="1"/>
    <col min="3" max="3" width="32.7109375" style="101" customWidth="1"/>
    <col min="4" max="5" width="12.7109375" style="101" bestFit="1" customWidth="1"/>
    <col min="6" max="6" width="11.42578125" style="101" customWidth="1"/>
    <col min="7" max="7" width="12.7109375" style="101" bestFit="1" customWidth="1"/>
    <col min="8" max="19" width="12.7109375" style="101" customWidth="1"/>
    <col min="20" max="16384" width="9.140625" style="101"/>
  </cols>
  <sheetData>
    <row r="1" spans="1:19" ht="27.75" customHeight="1" x14ac:dyDescent="0.2">
      <c r="A1" s="121"/>
      <c r="B1" s="705" t="s">
        <v>639</v>
      </c>
      <c r="C1" s="705"/>
      <c r="D1" s="705"/>
      <c r="E1" s="705"/>
      <c r="F1" s="705"/>
      <c r="G1" s="705"/>
      <c r="H1" s="705"/>
      <c r="I1" s="705"/>
      <c r="J1" s="705"/>
      <c r="K1" s="705"/>
      <c r="L1" s="705"/>
      <c r="M1" s="705"/>
      <c r="N1" s="705"/>
      <c r="O1" s="705"/>
      <c r="P1" s="705"/>
      <c r="Q1" s="705"/>
      <c r="R1" s="705"/>
      <c r="S1" s="705"/>
    </row>
    <row r="2" spans="1:19" ht="7.5" customHeight="1" thickBot="1" x14ac:dyDescent="0.25">
      <c r="A2" s="121"/>
      <c r="B2" s="705"/>
      <c r="C2" s="705"/>
      <c r="D2" s="705"/>
      <c r="E2" s="705"/>
      <c r="F2" s="705"/>
      <c r="G2" s="705"/>
      <c r="H2" s="705"/>
      <c r="I2" s="705"/>
      <c r="J2" s="705"/>
      <c r="K2" s="705"/>
      <c r="L2" s="705"/>
      <c r="M2" s="705"/>
      <c r="N2" s="705"/>
      <c r="O2" s="705"/>
      <c r="P2" s="705"/>
      <c r="Q2" s="705"/>
      <c r="R2" s="705"/>
      <c r="S2" s="705"/>
    </row>
    <row r="3" spans="1:19" ht="13.5" customHeight="1" thickBot="1" x14ac:dyDescent="0.25">
      <c r="A3" s="121"/>
      <c r="D3" s="710" t="s">
        <v>565</v>
      </c>
      <c r="E3" s="711"/>
      <c r="F3" s="711"/>
      <c r="G3" s="712"/>
      <c r="H3" s="710" t="s">
        <v>602</v>
      </c>
      <c r="I3" s="711"/>
      <c r="J3" s="711"/>
      <c r="K3" s="712"/>
      <c r="L3" s="710" t="s">
        <v>640</v>
      </c>
      <c r="M3" s="711"/>
      <c r="N3" s="711"/>
      <c r="O3" s="712"/>
      <c r="P3" s="710" t="s">
        <v>642</v>
      </c>
      <c r="Q3" s="711"/>
      <c r="R3" s="711"/>
      <c r="S3" s="712"/>
    </row>
    <row r="4" spans="1:19" ht="21" customHeight="1" x14ac:dyDescent="0.2">
      <c r="A4" s="121"/>
      <c r="B4" s="706" t="s">
        <v>405</v>
      </c>
      <c r="C4" s="707"/>
      <c r="D4" s="713"/>
      <c r="E4" s="714"/>
      <c r="F4" s="714"/>
      <c r="G4" s="715"/>
      <c r="H4" s="713"/>
      <c r="I4" s="714"/>
      <c r="J4" s="714"/>
      <c r="K4" s="715"/>
      <c r="L4" s="713"/>
      <c r="M4" s="714"/>
      <c r="N4" s="714"/>
      <c r="O4" s="715"/>
      <c r="P4" s="713"/>
      <c r="Q4" s="714"/>
      <c r="R4" s="714"/>
      <c r="S4" s="715"/>
    </row>
    <row r="5" spans="1:19" ht="24.75" thickBot="1" x14ac:dyDescent="0.25">
      <c r="A5" s="121"/>
      <c r="B5" s="708"/>
      <c r="C5" s="709"/>
      <c r="D5" s="359" t="s">
        <v>395</v>
      </c>
      <c r="E5" s="362" t="s">
        <v>408</v>
      </c>
      <c r="F5" s="362" t="s">
        <v>409</v>
      </c>
      <c r="G5" s="392" t="s">
        <v>400</v>
      </c>
      <c r="H5" s="359" t="s">
        <v>395</v>
      </c>
      <c r="I5" s="362" t="s">
        <v>408</v>
      </c>
      <c r="J5" s="362" t="s">
        <v>409</v>
      </c>
      <c r="K5" s="358" t="s">
        <v>400</v>
      </c>
      <c r="L5" s="359" t="s">
        <v>395</v>
      </c>
      <c r="M5" s="362" t="s">
        <v>408</v>
      </c>
      <c r="N5" s="362" t="s">
        <v>409</v>
      </c>
      <c r="O5" s="358" t="s">
        <v>400</v>
      </c>
      <c r="P5" s="359" t="s">
        <v>395</v>
      </c>
      <c r="Q5" s="362" t="s">
        <v>408</v>
      </c>
      <c r="R5" s="362" t="s">
        <v>409</v>
      </c>
      <c r="S5" s="358" t="s">
        <v>400</v>
      </c>
    </row>
    <row r="6" spans="1:19" ht="24" customHeight="1" thickBot="1" x14ac:dyDescent="0.3">
      <c r="A6" s="121"/>
      <c r="B6" s="436" t="s">
        <v>147</v>
      </c>
      <c r="C6" s="437"/>
      <c r="D6" s="360">
        <f>SUM(E6:G6)</f>
        <v>19922027.479999997</v>
      </c>
      <c r="E6" s="363">
        <f>E8+E22+E36+E46+E52+E68+E76+E91+E95+E120+E131+E140+E152+E178+E179</f>
        <v>18755657.259999998</v>
      </c>
      <c r="F6" s="363">
        <f t="shared" ref="F6:S6" si="0">F8+F22+F36+F46+F52+F68+F76+F91+F95+F120+F131+F140+F152+F178+F179</f>
        <v>940071.16000000015</v>
      </c>
      <c r="G6" s="393">
        <f t="shared" si="0"/>
        <v>226299.06</v>
      </c>
      <c r="H6" s="572">
        <f t="shared" si="0"/>
        <v>21754762.269999996</v>
      </c>
      <c r="I6" s="393">
        <f t="shared" si="0"/>
        <v>19076711.210000001</v>
      </c>
      <c r="J6" s="393">
        <f t="shared" si="0"/>
        <v>2465491.37</v>
      </c>
      <c r="K6" s="435">
        <f t="shared" si="0"/>
        <v>212559.69</v>
      </c>
      <c r="L6" s="360">
        <f t="shared" si="0"/>
        <v>28242727</v>
      </c>
      <c r="M6" s="592">
        <f t="shared" si="0"/>
        <v>22953645</v>
      </c>
      <c r="N6" s="592">
        <f t="shared" si="0"/>
        <v>3797554</v>
      </c>
      <c r="O6" s="435">
        <f t="shared" si="0"/>
        <v>1491528</v>
      </c>
      <c r="P6" s="360">
        <f t="shared" si="0"/>
        <v>26218633.940000005</v>
      </c>
      <c r="Q6" s="592">
        <f t="shared" si="0"/>
        <v>21624169.170000006</v>
      </c>
      <c r="R6" s="592">
        <f t="shared" si="0"/>
        <v>3600923.2700000005</v>
      </c>
      <c r="S6" s="435">
        <f t="shared" si="0"/>
        <v>993541.5</v>
      </c>
    </row>
    <row r="7" spans="1:19" ht="13.5" thickBot="1" x14ac:dyDescent="0.25">
      <c r="A7" s="121"/>
      <c r="B7" s="253" t="s">
        <v>148</v>
      </c>
      <c r="C7" s="254"/>
      <c r="D7" s="361"/>
      <c r="E7" s="364"/>
      <c r="F7" s="364"/>
      <c r="G7" s="102"/>
      <c r="H7" s="573"/>
      <c r="I7" s="102"/>
      <c r="J7" s="102"/>
      <c r="K7" s="396"/>
      <c r="L7" s="573"/>
      <c r="M7" s="102"/>
      <c r="N7" s="102"/>
      <c r="O7" s="396"/>
      <c r="P7" s="573"/>
      <c r="Q7" s="102"/>
      <c r="R7" s="102"/>
      <c r="S7" s="396"/>
    </row>
    <row r="8" spans="1:19" ht="15.75" x14ac:dyDescent="0.25">
      <c r="A8" s="121"/>
      <c r="B8" s="271" t="s">
        <v>149</v>
      </c>
      <c r="C8" s="272"/>
      <c r="D8" s="265">
        <f t="shared" ref="D8:H8" si="1">D9+D14+D18+D19+D20+D21</f>
        <v>489297.16000000003</v>
      </c>
      <c r="E8" s="266">
        <f t="shared" si="1"/>
        <v>359110.12000000005</v>
      </c>
      <c r="F8" s="266">
        <f t="shared" si="1"/>
        <v>130187.04</v>
      </c>
      <c r="G8" s="345">
        <f t="shared" si="1"/>
        <v>0</v>
      </c>
      <c r="H8" s="265">
        <f t="shared" si="1"/>
        <v>370535.19</v>
      </c>
      <c r="I8" s="266">
        <f t="shared" ref="I8:S8" si="2">I9+I14+I18+I19+I20+I21</f>
        <v>328826.02999999997</v>
      </c>
      <c r="J8" s="266">
        <f t="shared" si="2"/>
        <v>41709.160000000003</v>
      </c>
      <c r="K8" s="345">
        <f>K9+K14+K18+K19+K20+K21</f>
        <v>0</v>
      </c>
      <c r="L8" s="265">
        <f>L9+L14+L18+L19+L20+L21</f>
        <v>495870</v>
      </c>
      <c r="M8" s="266">
        <f t="shared" si="2"/>
        <v>439227</v>
      </c>
      <c r="N8" s="266">
        <f t="shared" si="2"/>
        <v>56643</v>
      </c>
      <c r="O8" s="267">
        <f t="shared" si="2"/>
        <v>0</v>
      </c>
      <c r="P8" s="265">
        <f t="shared" si="2"/>
        <v>466634.43</v>
      </c>
      <c r="Q8" s="266">
        <f t="shared" si="2"/>
        <v>410992.58</v>
      </c>
      <c r="R8" s="266">
        <f t="shared" si="2"/>
        <v>55641.85</v>
      </c>
      <c r="S8" s="267">
        <f t="shared" si="2"/>
        <v>0</v>
      </c>
    </row>
    <row r="9" spans="1:19" ht="15.75" x14ac:dyDescent="0.25">
      <c r="A9" s="121"/>
      <c r="B9" s="273" t="s">
        <v>150</v>
      </c>
      <c r="C9" s="274" t="s">
        <v>151</v>
      </c>
      <c r="D9" s="259">
        <f t="shared" ref="D9:M9" si="3">SUM(D10:D13)</f>
        <v>227561.74</v>
      </c>
      <c r="E9" s="257">
        <f t="shared" si="3"/>
        <v>227561.74</v>
      </c>
      <c r="F9" s="257">
        <f t="shared" si="3"/>
        <v>0</v>
      </c>
      <c r="G9" s="270">
        <f t="shared" si="3"/>
        <v>0</v>
      </c>
      <c r="H9" s="259">
        <f t="shared" si="3"/>
        <v>221887.21</v>
      </c>
      <c r="I9" s="257">
        <f t="shared" si="3"/>
        <v>221887.21</v>
      </c>
      <c r="J9" s="257">
        <f t="shared" si="3"/>
        <v>0</v>
      </c>
      <c r="K9" s="270">
        <f t="shared" si="3"/>
        <v>0</v>
      </c>
      <c r="L9" s="259">
        <f t="shared" si="3"/>
        <v>263700</v>
      </c>
      <c r="M9" s="257">
        <f t="shared" si="3"/>
        <v>263700</v>
      </c>
      <c r="N9" s="257">
        <f t="shared" ref="N9:S9" si="4">SUM(N10:N13)</f>
        <v>0</v>
      </c>
      <c r="O9" s="258">
        <f t="shared" si="4"/>
        <v>0</v>
      </c>
      <c r="P9" s="259">
        <f>SUM(P10:P13)</f>
        <v>261704.16</v>
      </c>
      <c r="Q9" s="257">
        <f t="shared" si="4"/>
        <v>261704.16</v>
      </c>
      <c r="R9" s="257">
        <f t="shared" si="4"/>
        <v>0</v>
      </c>
      <c r="S9" s="258">
        <f t="shared" si="4"/>
        <v>0</v>
      </c>
    </row>
    <row r="10" spans="1:19" ht="15.75" x14ac:dyDescent="0.25">
      <c r="A10" s="121"/>
      <c r="B10" s="273">
        <v>1</v>
      </c>
      <c r="C10" s="274" t="s">
        <v>152</v>
      </c>
      <c r="D10" s="259">
        <f>SUM(E10:G10)</f>
        <v>87654.5</v>
      </c>
      <c r="E10" s="257">
        <f>'[1]1.Plánovanie, manažment a kontr'!$T$5</f>
        <v>87654.5</v>
      </c>
      <c r="F10" s="257">
        <f>'[1]1.Plánovanie, manažment a kontr'!$U$5</f>
        <v>0</v>
      </c>
      <c r="G10" s="270">
        <f>'[1]1.Plánovanie, manažment a kontr'!$V$5</f>
        <v>0</v>
      </c>
      <c r="H10" s="259">
        <f>SUM(I10:K10)</f>
        <v>95089.45</v>
      </c>
      <c r="I10" s="257">
        <f>'[2]1.Plánovanie, manažment a kontr'!$W$5</f>
        <v>95089.45</v>
      </c>
      <c r="J10" s="257">
        <f>'[2]1.Plánovanie, manažment a kontr'!$X$5</f>
        <v>0</v>
      </c>
      <c r="K10" s="270">
        <f>'[2]1.Plánovanie, manažment a kontr'!$Y$5</f>
        <v>0</v>
      </c>
      <c r="L10" s="259">
        <f>SUM(M10:O10)</f>
        <v>103200</v>
      </c>
      <c r="M10" s="257">
        <f>'[3]1.Plánovanie, manažment a kontr'!$W$5</f>
        <v>103200</v>
      </c>
      <c r="N10" s="257">
        <f>'[3]1.Plánovanie, manažment a kontr'!$X$5</f>
        <v>0</v>
      </c>
      <c r="O10" s="258">
        <f>'[3]1.Plánovanie, manažment a kontr'!$Y$5</f>
        <v>0</v>
      </c>
      <c r="P10" s="259">
        <f>SUM(Q10:S10)</f>
        <v>102410.45999999999</v>
      </c>
      <c r="Q10" s="257">
        <f>'[3]1.Plánovanie, manažment a kontr'!$Z$5</f>
        <v>102410.45999999999</v>
      </c>
      <c r="R10" s="257">
        <f>'[3]1.Plánovanie, manažment a kontr'!$AA$5</f>
        <v>0</v>
      </c>
      <c r="S10" s="258">
        <f>'[3]1.Plánovanie, manažment a kontr'!$AB$5</f>
        <v>0</v>
      </c>
    </row>
    <row r="11" spans="1:19" ht="15.75" x14ac:dyDescent="0.25">
      <c r="A11" s="122"/>
      <c r="B11" s="273">
        <v>2</v>
      </c>
      <c r="C11" s="274" t="s">
        <v>153</v>
      </c>
      <c r="D11" s="259">
        <f>SUM(E11:G11)</f>
        <v>41913.12999999999</v>
      </c>
      <c r="E11" s="257">
        <f>'[1]1.Plánovanie, manažment a kontr'!$T$16</f>
        <v>41913.12999999999</v>
      </c>
      <c r="F11" s="257">
        <f>'[1]1.Plánovanie, manažment a kontr'!$U$16</f>
        <v>0</v>
      </c>
      <c r="G11" s="270">
        <f>'[1]1.Plánovanie, manažment a kontr'!$V$16</f>
        <v>0</v>
      </c>
      <c r="H11" s="259">
        <f>SUM(I11:K11)</f>
        <v>44917.61</v>
      </c>
      <c r="I11" s="257">
        <f>'[2]1.Plánovanie, manažment a kontr'!$W$17</f>
        <v>44917.61</v>
      </c>
      <c r="J11" s="257">
        <f>'[2]1.Plánovanie, manažment a kontr'!$X$17</f>
        <v>0</v>
      </c>
      <c r="K11" s="270">
        <f>'[2]1.Plánovanie, manažment a kontr'!$Y$17</f>
        <v>0</v>
      </c>
      <c r="L11" s="259">
        <f>SUM(M11:O11)</f>
        <v>44950</v>
      </c>
      <c r="M11" s="257">
        <f>'[3]1.Plánovanie, manažment a kontr'!$W$17</f>
        <v>44950</v>
      </c>
      <c r="N11" s="257">
        <f>'[3]1.Plánovanie, manažment a kontr'!$X$17</f>
        <v>0</v>
      </c>
      <c r="O11" s="258">
        <f>'[3]1.Plánovanie, manažment a kontr'!$Y$17</f>
        <v>0</v>
      </c>
      <c r="P11" s="259">
        <f>SUM(Q11:S11)</f>
        <v>43847.799999999996</v>
      </c>
      <c r="Q11" s="257">
        <f>'[3]1.Plánovanie, manažment a kontr'!$Z$17</f>
        <v>43847.799999999996</v>
      </c>
      <c r="R11" s="257">
        <f>'[3]1.Plánovanie, manažment a kontr'!$AA$17</f>
        <v>0</v>
      </c>
      <c r="S11" s="258">
        <f>'[3]1.Plánovanie, manažment a kontr'!$AB$17</f>
        <v>0</v>
      </c>
    </row>
    <row r="12" spans="1:19" ht="15.75" x14ac:dyDescent="0.25">
      <c r="A12" s="122"/>
      <c r="B12" s="273">
        <v>3</v>
      </c>
      <c r="C12" s="274" t="s">
        <v>154</v>
      </c>
      <c r="D12" s="259">
        <f>SUM(E12:G12)</f>
        <v>97994.11</v>
      </c>
      <c r="E12" s="257">
        <f>'[1]1.Plánovanie, manažment a kontr'!$T$27</f>
        <v>97994.11</v>
      </c>
      <c r="F12" s="257">
        <f>'[1]1.Plánovanie, manažment a kontr'!$U$27</f>
        <v>0</v>
      </c>
      <c r="G12" s="270">
        <f>'[1]1.Plánovanie, manažment a kontr'!$V$27</f>
        <v>0</v>
      </c>
      <c r="H12" s="259">
        <f>SUM(I12:K12)</f>
        <v>81880.149999999994</v>
      </c>
      <c r="I12" s="257">
        <f>'[2]1.Plánovanie, manažment a kontr'!$W$28</f>
        <v>81880.149999999994</v>
      </c>
      <c r="J12" s="257">
        <f>'[2]1.Plánovanie, manažment a kontr'!$X$28</f>
        <v>0</v>
      </c>
      <c r="K12" s="270">
        <f>'[2]1.Plánovanie, manažment a kontr'!$Y$28</f>
        <v>0</v>
      </c>
      <c r="L12" s="259">
        <f>SUM(M12:O12)</f>
        <v>108150</v>
      </c>
      <c r="M12" s="257">
        <f>'[3]1.Plánovanie, manažment a kontr'!$W$28</f>
        <v>108150</v>
      </c>
      <c r="N12" s="257">
        <f>'[3]1.Plánovanie, manažment a kontr'!$X$28</f>
        <v>0</v>
      </c>
      <c r="O12" s="258">
        <f>'[3]1.Plánovanie, manažment a kontr'!$Y$28</f>
        <v>0</v>
      </c>
      <c r="P12" s="259">
        <f>SUM(Q12:S12)</f>
        <v>108129.70000000001</v>
      </c>
      <c r="Q12" s="257">
        <f>'[3]1.Plánovanie, manažment a kontr'!$Z$28</f>
        <v>108129.70000000001</v>
      </c>
      <c r="R12" s="257">
        <f>'[3]1.Plánovanie, manažment a kontr'!$AA$28</f>
        <v>0</v>
      </c>
      <c r="S12" s="258">
        <f>'[3]1.Plánovanie, manažment a kontr'!$AB$28</f>
        <v>0</v>
      </c>
    </row>
    <row r="13" spans="1:19" ht="15.75" x14ac:dyDescent="0.25">
      <c r="A13" s="122"/>
      <c r="B13" s="273">
        <v>4</v>
      </c>
      <c r="C13" s="274" t="s">
        <v>155</v>
      </c>
      <c r="D13" s="259">
        <f>SUM(E13:G13)</f>
        <v>0</v>
      </c>
      <c r="E13" s="257">
        <f>'[1]1.Plánovanie, manažment a kontr'!$T$32</f>
        <v>0</v>
      </c>
      <c r="F13" s="257">
        <f>'[1]1.Plánovanie, manažment a kontr'!$U$32</f>
        <v>0</v>
      </c>
      <c r="G13" s="270">
        <f>'[1]1.Plánovanie, manažment a kontr'!$V$32</f>
        <v>0</v>
      </c>
      <c r="H13" s="259">
        <f>SUM(I13:K13)</f>
        <v>0</v>
      </c>
      <c r="I13" s="257">
        <f>'[2]1.Plánovanie, manažment a kontr'!$W$33</f>
        <v>0</v>
      </c>
      <c r="J13" s="257">
        <f>'[2]1.Plánovanie, manažment a kontr'!$X$33</f>
        <v>0</v>
      </c>
      <c r="K13" s="270">
        <f>'[2]1.Plánovanie, manažment a kontr'!$Y$33</f>
        <v>0</v>
      </c>
      <c r="L13" s="259">
        <f>SUM(M13:O13)</f>
        <v>7400</v>
      </c>
      <c r="M13" s="257">
        <f>'[3]1.Plánovanie, manažment a kontr'!$W$33</f>
        <v>7400</v>
      </c>
      <c r="N13" s="257">
        <f>'[3]1.Plánovanie, manažment a kontr'!$X$33</f>
        <v>0</v>
      </c>
      <c r="O13" s="258">
        <f>'[3]1.Plánovanie, manažment a kontr'!$Y$33</f>
        <v>0</v>
      </c>
      <c r="P13" s="259">
        <f>SUM(Q13:S13)</f>
        <v>7316.2</v>
      </c>
      <c r="Q13" s="257">
        <f>'[3]1.Plánovanie, manažment a kontr'!$Z$33</f>
        <v>7316.2</v>
      </c>
      <c r="R13" s="257">
        <f>'[3]1.Plánovanie, manažment a kontr'!$AA$33</f>
        <v>0</v>
      </c>
      <c r="S13" s="258">
        <f>'[3]1.Plánovanie, manažment a kontr'!$AB$33</f>
        <v>0</v>
      </c>
    </row>
    <row r="14" spans="1:19" ht="15.75" x14ac:dyDescent="0.25">
      <c r="A14" s="122"/>
      <c r="B14" s="273" t="s">
        <v>156</v>
      </c>
      <c r="C14" s="274" t="s">
        <v>157</v>
      </c>
      <c r="D14" s="259">
        <f t="shared" ref="D14:M14" si="5">SUM(D15:D17)</f>
        <v>163468.94</v>
      </c>
      <c r="E14" s="257">
        <f t="shared" si="5"/>
        <v>33281.9</v>
      </c>
      <c r="F14" s="257">
        <f t="shared" si="5"/>
        <v>130187.04</v>
      </c>
      <c r="G14" s="270">
        <f t="shared" si="5"/>
        <v>0</v>
      </c>
      <c r="H14" s="259">
        <f t="shared" si="5"/>
        <v>58596.280000000006</v>
      </c>
      <c r="I14" s="257">
        <f t="shared" si="5"/>
        <v>16887.120000000003</v>
      </c>
      <c r="J14" s="257">
        <f t="shared" si="5"/>
        <v>41709.160000000003</v>
      </c>
      <c r="K14" s="270">
        <f t="shared" si="5"/>
        <v>0</v>
      </c>
      <c r="L14" s="259">
        <f t="shared" si="5"/>
        <v>112920</v>
      </c>
      <c r="M14" s="257">
        <f t="shared" si="5"/>
        <v>56277</v>
      </c>
      <c r="N14" s="257">
        <f t="shared" ref="N14:S14" si="6">SUM(N15:N17)</f>
        <v>56643</v>
      </c>
      <c r="O14" s="258">
        <f t="shared" si="6"/>
        <v>0</v>
      </c>
      <c r="P14" s="259">
        <f>SUM(P15:P17)</f>
        <v>97354.76999999999</v>
      </c>
      <c r="Q14" s="257">
        <f>SUM(Q15:Q17)</f>
        <v>41712.92</v>
      </c>
      <c r="R14" s="257">
        <f t="shared" si="6"/>
        <v>55641.85</v>
      </c>
      <c r="S14" s="258">
        <f t="shared" si="6"/>
        <v>0</v>
      </c>
    </row>
    <row r="15" spans="1:19" ht="15.75" x14ac:dyDescent="0.25">
      <c r="A15" s="122"/>
      <c r="B15" s="273">
        <v>1</v>
      </c>
      <c r="C15" s="274" t="s">
        <v>158</v>
      </c>
      <c r="D15" s="259">
        <f t="shared" ref="D15:D21" si="7">SUM(E15:G15)</f>
        <v>10771.78</v>
      </c>
      <c r="E15" s="257">
        <f>'[1]1.Plánovanie, manažment a kontr'!$T$40</f>
        <v>10771.78</v>
      </c>
      <c r="F15" s="257">
        <f>'[1]1.Plánovanie, manažment a kontr'!$U$40</f>
        <v>0</v>
      </c>
      <c r="G15" s="270">
        <f>'[1]1.Plánovanie, manažment a kontr'!$V$40</f>
        <v>0</v>
      </c>
      <c r="H15" s="259">
        <f>SUM(I15:K15)</f>
        <v>16791.120000000003</v>
      </c>
      <c r="I15" s="257">
        <f>'[2]1.Plánovanie, manažment a kontr'!$W$41</f>
        <v>16791.120000000003</v>
      </c>
      <c r="J15" s="257">
        <f>'[2]1.Plánovanie, manažment a kontr'!$X$41</f>
        <v>0</v>
      </c>
      <c r="K15" s="270">
        <f>'[2]1.Plánovanie, manažment a kontr'!$Y$41</f>
        <v>0</v>
      </c>
      <c r="L15" s="259">
        <f>SUM(M15:O15)</f>
        <v>28277</v>
      </c>
      <c r="M15" s="257">
        <f>'[3]1.Plánovanie, manažment a kontr'!$W$41</f>
        <v>28277</v>
      </c>
      <c r="N15" s="257">
        <f>'[3]1.Plánovanie, manažment a kontr'!$X$41</f>
        <v>0</v>
      </c>
      <c r="O15" s="258">
        <f>'[3]1.Plánovanie, manažment a kontr'!$Y$41</f>
        <v>0</v>
      </c>
      <c r="P15" s="259">
        <f>SUM(Q15:S15)</f>
        <v>18335.53</v>
      </c>
      <c r="Q15" s="257">
        <f>'[3]1.Plánovanie, manažment a kontr'!$Z$41</f>
        <v>18335.53</v>
      </c>
      <c r="R15" s="257">
        <f>'[3]1.Plánovanie, manažment a kontr'!$AA$41</f>
        <v>0</v>
      </c>
      <c r="S15" s="258">
        <f>'[3]1.Plánovanie, manažment a kontr'!$AB$41</f>
        <v>0</v>
      </c>
    </row>
    <row r="16" spans="1:19" ht="15.75" x14ac:dyDescent="0.25">
      <c r="A16" s="122"/>
      <c r="B16" s="273">
        <v>2</v>
      </c>
      <c r="C16" s="274" t="s">
        <v>159</v>
      </c>
      <c r="D16" s="259">
        <f t="shared" si="7"/>
        <v>75180</v>
      </c>
      <c r="E16" s="257">
        <f>'[1]1.Plánovanie, manažment a kontr'!$T$57</f>
        <v>20280</v>
      </c>
      <c r="F16" s="257">
        <f>'[1]1.Plánovanie, manažment a kontr'!$U$57</f>
        <v>54900</v>
      </c>
      <c r="G16" s="270">
        <f>'[1]1.Plánovanie, manažment a kontr'!$V$57</f>
        <v>0</v>
      </c>
      <c r="H16" s="259">
        <f t="shared" ref="H16:H21" si="8">SUM(I16:K16)</f>
        <v>0</v>
      </c>
      <c r="I16" s="257">
        <f>'[2]1.Plánovanie, manažment a kontr'!$W$58</f>
        <v>0</v>
      </c>
      <c r="J16" s="257">
        <f>'[2]1.Plánovanie, manažment a kontr'!$X$58</f>
        <v>0</v>
      </c>
      <c r="K16" s="270">
        <f>'[2]1.Plánovanie, manažment a kontr'!$Y$58</f>
        <v>0</v>
      </c>
      <c r="L16" s="259">
        <f t="shared" ref="L16:L21" si="9">SUM(M16:O16)</f>
        <v>23500</v>
      </c>
      <c r="M16" s="257">
        <f>'[3]1.Plánovanie, manažment a kontr'!$W$58</f>
        <v>23500</v>
      </c>
      <c r="N16" s="257">
        <f>'[3]1.Plánovanie, manažment a kontr'!$X$58</f>
        <v>0</v>
      </c>
      <c r="O16" s="258">
        <f>'[3]1.Plánovanie, manažment a kontr'!$Y$58</f>
        <v>0</v>
      </c>
      <c r="P16" s="259">
        <f t="shared" ref="P16:P21" si="10">SUM(Q16:S16)</f>
        <v>21300</v>
      </c>
      <c r="Q16" s="257">
        <f>'[3]1.Plánovanie, manažment a kontr'!$Z$58</f>
        <v>21300</v>
      </c>
      <c r="R16" s="257">
        <f>'[3]1.Plánovanie, manažment a kontr'!$AA$58</f>
        <v>0</v>
      </c>
      <c r="S16" s="258">
        <f>'[3]1.Plánovanie, manažment a kontr'!$AB$58</f>
        <v>0</v>
      </c>
    </row>
    <row r="17" spans="1:19" ht="15.75" x14ac:dyDescent="0.25">
      <c r="A17" s="122"/>
      <c r="B17" s="273">
        <v>3</v>
      </c>
      <c r="C17" s="274" t="s">
        <v>160</v>
      </c>
      <c r="D17" s="259">
        <f t="shared" si="7"/>
        <v>77517.159999999989</v>
      </c>
      <c r="E17" s="257">
        <f>'[1]1.Plánovanie, manažment a kontr'!$T$61</f>
        <v>2230.12</v>
      </c>
      <c r="F17" s="257">
        <f>'[1]1.Plánovanie, manažment a kontr'!$U$61</f>
        <v>75287.039999999994</v>
      </c>
      <c r="G17" s="270">
        <f>'[1]1.Plánovanie, manažment a kontr'!$V$61</f>
        <v>0</v>
      </c>
      <c r="H17" s="259">
        <f t="shared" si="8"/>
        <v>41805.160000000003</v>
      </c>
      <c r="I17" s="257">
        <f>'[2]1.Plánovanie, manažment a kontr'!$W$62</f>
        <v>96</v>
      </c>
      <c r="J17" s="257">
        <f>'[2]1.Plánovanie, manažment a kontr'!$X$62</f>
        <v>41709.160000000003</v>
      </c>
      <c r="K17" s="270">
        <f>'[2]1.Plánovanie, manažment a kontr'!$Y$62</f>
        <v>0</v>
      </c>
      <c r="L17" s="259">
        <f t="shared" si="9"/>
        <v>61143</v>
      </c>
      <c r="M17" s="257">
        <f>'[3]1.Plánovanie, manažment a kontr'!$W$62</f>
        <v>4500</v>
      </c>
      <c r="N17" s="257">
        <f>'[3]1.Plánovanie, manažment a kontr'!$X$62</f>
        <v>56643</v>
      </c>
      <c r="O17" s="258">
        <f>'[3]1.Plánovanie, manažment a kontr'!$Y$62</f>
        <v>0</v>
      </c>
      <c r="P17" s="259">
        <f t="shared" si="10"/>
        <v>57719.24</v>
      </c>
      <c r="Q17" s="257">
        <f>'[3]1.Plánovanie, manažment a kontr'!$Z$62</f>
        <v>2077.39</v>
      </c>
      <c r="R17" s="257">
        <f>'[3]1.Plánovanie, manažment a kontr'!$AA$62</f>
        <v>55641.85</v>
      </c>
      <c r="S17" s="258">
        <f>'[3]1.Plánovanie, manažment a kontr'!$AB$62</f>
        <v>0</v>
      </c>
    </row>
    <row r="18" spans="1:19" ht="15.75" x14ac:dyDescent="0.25">
      <c r="A18" s="102"/>
      <c r="B18" s="273" t="s">
        <v>161</v>
      </c>
      <c r="C18" s="274" t="s">
        <v>162</v>
      </c>
      <c r="D18" s="259">
        <f t="shared" si="7"/>
        <v>85576.270000000019</v>
      </c>
      <c r="E18" s="257">
        <f>'[1]1.Plánovanie, manažment a kontr'!$T$78</f>
        <v>85576.270000000019</v>
      </c>
      <c r="F18" s="257">
        <f>'[1]1.Plánovanie, manažment a kontr'!$U$78</f>
        <v>0</v>
      </c>
      <c r="G18" s="270">
        <f>'[1]1.Plánovanie, manažment a kontr'!$V$78</f>
        <v>0</v>
      </c>
      <c r="H18" s="259">
        <f t="shared" si="8"/>
        <v>79235.239999999991</v>
      </c>
      <c r="I18" s="257">
        <f>'[2]1.Plánovanie, manažment a kontr'!$W$79</f>
        <v>79235.239999999991</v>
      </c>
      <c r="J18" s="257">
        <f>'[2]1.Plánovanie, manažment a kontr'!$X$79</f>
        <v>0</v>
      </c>
      <c r="K18" s="270">
        <f>'[2]1.Plánovanie, manažment a kontr'!$Y$79</f>
        <v>0</v>
      </c>
      <c r="L18" s="259">
        <f t="shared" si="9"/>
        <v>103250</v>
      </c>
      <c r="M18" s="257">
        <f>'[3]1.Plánovanie, manažment a kontr'!$W$79</f>
        <v>103250</v>
      </c>
      <c r="N18" s="257">
        <f>'[3]1.Plánovanie, manažment a kontr'!$X$79</f>
        <v>0</v>
      </c>
      <c r="O18" s="258">
        <f>'[3]1.Plánovanie, manažment a kontr'!$Y$79</f>
        <v>0</v>
      </c>
      <c r="P18" s="259">
        <f t="shared" si="10"/>
        <v>94618.590000000011</v>
      </c>
      <c r="Q18" s="257">
        <f>'[3]1.Plánovanie, manažment a kontr'!$Z$79</f>
        <v>94618.590000000011</v>
      </c>
      <c r="R18" s="257">
        <f>'[3]1.Plánovanie, manažment a kontr'!$AA$79</f>
        <v>0</v>
      </c>
      <c r="S18" s="258">
        <f>'[3]1.Plánovanie, manažment a kontr'!$AB$79</f>
        <v>0</v>
      </c>
    </row>
    <row r="19" spans="1:19" ht="15.75" x14ac:dyDescent="0.25">
      <c r="A19" s="121"/>
      <c r="B19" s="273" t="s">
        <v>163</v>
      </c>
      <c r="C19" s="274" t="s">
        <v>164</v>
      </c>
      <c r="D19" s="259">
        <f t="shared" si="7"/>
        <v>6240</v>
      </c>
      <c r="E19" s="257">
        <f>'[1]1.Plánovanie, manažment a kontr'!$T$87</f>
        <v>6240</v>
      </c>
      <c r="F19" s="257">
        <f>'[1]1.Plánovanie, manažment a kontr'!$U$87</f>
        <v>0</v>
      </c>
      <c r="G19" s="270">
        <f>'[1]1.Plánovanie, manažment a kontr'!$V$87</f>
        <v>0</v>
      </c>
      <c r="H19" s="259">
        <f t="shared" si="8"/>
        <v>4320</v>
      </c>
      <c r="I19" s="257">
        <f>'[2]1.Plánovanie, manažment a kontr'!$W$88</f>
        <v>4320</v>
      </c>
      <c r="J19" s="257">
        <f>'[2]1.Plánovanie, manažment a kontr'!$X$88</f>
        <v>0</v>
      </c>
      <c r="K19" s="270">
        <f>'[2]1.Plánovanie, manažment a kontr'!$Y$88</f>
        <v>0</v>
      </c>
      <c r="L19" s="259">
        <f t="shared" si="9"/>
        <v>8000</v>
      </c>
      <c r="M19" s="257">
        <f>'[3]1.Plánovanie, manažment a kontr'!$W$88</f>
        <v>8000</v>
      </c>
      <c r="N19" s="257">
        <f>'[3]1.Plánovanie, manažment a kontr'!$X$88</f>
        <v>0</v>
      </c>
      <c r="O19" s="258">
        <f>'[3]1.Plánovanie, manažment a kontr'!$Y$88</f>
        <v>0</v>
      </c>
      <c r="P19" s="259">
        <f t="shared" si="10"/>
        <v>6444</v>
      </c>
      <c r="Q19" s="257">
        <f>'[3]1.Plánovanie, manažment a kontr'!$Z$88</f>
        <v>6444</v>
      </c>
      <c r="R19" s="257">
        <f>'[3]1.Plánovanie, manažment a kontr'!$AA$88</f>
        <v>0</v>
      </c>
      <c r="S19" s="258">
        <f>'[3]1.Plánovanie, manažment a kontr'!$AB$88</f>
        <v>0</v>
      </c>
    </row>
    <row r="20" spans="1:19" ht="15.75" x14ac:dyDescent="0.25">
      <c r="A20" s="121"/>
      <c r="B20" s="273" t="s">
        <v>165</v>
      </c>
      <c r="C20" s="274" t="s">
        <v>166</v>
      </c>
      <c r="D20" s="259">
        <f t="shared" si="7"/>
        <v>6450.21</v>
      </c>
      <c r="E20" s="257">
        <f>'[1]1.Plánovanie, manažment a kontr'!$T$91</f>
        <v>6450.21</v>
      </c>
      <c r="F20" s="257">
        <f>'[1]1.Plánovanie, manažment a kontr'!$U$91</f>
        <v>0</v>
      </c>
      <c r="G20" s="270">
        <f>'[1]1.Plánovanie, manažment a kontr'!$V$91</f>
        <v>0</v>
      </c>
      <c r="H20" s="259">
        <f t="shared" si="8"/>
        <v>6496.46</v>
      </c>
      <c r="I20" s="257">
        <f>'[2]1.Plánovanie, manažment a kontr'!$W$92</f>
        <v>6496.46</v>
      </c>
      <c r="J20" s="257">
        <f>'[2]1.Plánovanie, manažment a kontr'!$X$92</f>
        <v>0</v>
      </c>
      <c r="K20" s="270">
        <f>'[2]1.Plánovanie, manažment a kontr'!$Y$92</f>
        <v>0</v>
      </c>
      <c r="L20" s="259">
        <f t="shared" si="9"/>
        <v>8000</v>
      </c>
      <c r="M20" s="257">
        <f>'[3]1.Plánovanie, manažment a kontr'!$W$92</f>
        <v>8000</v>
      </c>
      <c r="N20" s="257">
        <f>'[3]1.Plánovanie, manažment a kontr'!$X$92</f>
        <v>0</v>
      </c>
      <c r="O20" s="258">
        <f>'[3]1.Plánovanie, manažment a kontr'!$Y$92</f>
        <v>0</v>
      </c>
      <c r="P20" s="259">
        <f t="shared" si="10"/>
        <v>6512.91</v>
      </c>
      <c r="Q20" s="257">
        <f>'[3]1.Plánovanie, manažment a kontr'!$Z$92</f>
        <v>6512.91</v>
      </c>
      <c r="R20" s="257">
        <f>'[3]1.Plánovanie, manažment a kontr'!$AA$92</f>
        <v>0</v>
      </c>
      <c r="S20" s="258">
        <f>'[3]1.Plánovanie, manažment a kontr'!$AB$92</f>
        <v>0</v>
      </c>
    </row>
    <row r="21" spans="1:19" ht="16.5" outlineLevel="1" thickBot="1" x14ac:dyDescent="0.3">
      <c r="A21" s="121"/>
      <c r="B21" s="275" t="s">
        <v>167</v>
      </c>
      <c r="C21" s="276" t="s">
        <v>432</v>
      </c>
      <c r="D21" s="268">
        <f t="shared" si="7"/>
        <v>0</v>
      </c>
      <c r="E21" s="269">
        <f>'[1]1.Plánovanie, manažment a kontr'!$T$94</f>
        <v>0</v>
      </c>
      <c r="F21" s="269">
        <f>'[1]1.Plánovanie, manažment a kontr'!$U$94</f>
        <v>0</v>
      </c>
      <c r="G21" s="365">
        <f>'[1]1.Plánovanie, manažment a kontr'!$V$94</f>
        <v>0</v>
      </c>
      <c r="H21" s="268">
        <f t="shared" si="8"/>
        <v>0</v>
      </c>
      <c r="I21" s="269">
        <f>'[2]1.Plánovanie, manažment a kontr'!$W$95</f>
        <v>0</v>
      </c>
      <c r="J21" s="269">
        <f>'[2]1.Plánovanie, manažment a kontr'!$X$95</f>
        <v>0</v>
      </c>
      <c r="K21" s="365">
        <f>'[2]1.Plánovanie, manažment a kontr'!$Y$95</f>
        <v>0</v>
      </c>
      <c r="L21" s="268">
        <f t="shared" si="9"/>
        <v>0</v>
      </c>
      <c r="M21" s="269">
        <f>'[3]1.Plánovanie, manažment a kontr'!$W$95</f>
        <v>0</v>
      </c>
      <c r="N21" s="269">
        <f>'[3]1.Plánovanie, manažment a kontr'!$X$95</f>
        <v>0</v>
      </c>
      <c r="O21" s="303">
        <f>'[3]1.Plánovanie, manažment a kontr'!$Y$95</f>
        <v>0</v>
      </c>
      <c r="P21" s="268">
        <f t="shared" si="10"/>
        <v>0</v>
      </c>
      <c r="Q21" s="269">
        <f>'[3]1.Plánovanie, manažment a kontr'!$Z$95</f>
        <v>0</v>
      </c>
      <c r="R21" s="269">
        <f>'[3]1.Plánovanie, manažment a kontr'!$AA$95</f>
        <v>0</v>
      </c>
      <c r="S21" s="303">
        <f>'[3]1.Plánovanie, manažment a kontr'!$AB$95</f>
        <v>0</v>
      </c>
    </row>
    <row r="22" spans="1:19" s="123" customFormat="1" ht="15.75" x14ac:dyDescent="0.25">
      <c r="A22" s="122"/>
      <c r="B22" s="277" t="s">
        <v>169</v>
      </c>
      <c r="C22" s="278"/>
      <c r="D22" s="265">
        <f t="shared" ref="D22" si="11">D23+D32+D35</f>
        <v>22774.11</v>
      </c>
      <c r="E22" s="266">
        <f t="shared" ref="E22:S22" si="12">E23+E32+E35</f>
        <v>22774.11</v>
      </c>
      <c r="F22" s="266">
        <f t="shared" si="12"/>
        <v>0</v>
      </c>
      <c r="G22" s="345">
        <f t="shared" si="12"/>
        <v>0</v>
      </c>
      <c r="H22" s="265">
        <f t="shared" si="12"/>
        <v>42542.48</v>
      </c>
      <c r="I22" s="266">
        <f t="shared" si="12"/>
        <v>42542.48</v>
      </c>
      <c r="J22" s="266">
        <f t="shared" si="12"/>
        <v>0</v>
      </c>
      <c r="K22" s="345">
        <f t="shared" si="12"/>
        <v>0</v>
      </c>
      <c r="L22" s="265">
        <f t="shared" si="12"/>
        <v>52150</v>
      </c>
      <c r="M22" s="266">
        <f t="shared" si="12"/>
        <v>52150</v>
      </c>
      <c r="N22" s="266">
        <f t="shared" si="12"/>
        <v>0</v>
      </c>
      <c r="O22" s="267">
        <f t="shared" si="12"/>
        <v>0</v>
      </c>
      <c r="P22" s="265">
        <f t="shared" si="12"/>
        <v>40504.659999999996</v>
      </c>
      <c r="Q22" s="266">
        <f t="shared" si="12"/>
        <v>40504.659999999996</v>
      </c>
      <c r="R22" s="266">
        <f t="shared" si="12"/>
        <v>0</v>
      </c>
      <c r="S22" s="267">
        <f t="shared" si="12"/>
        <v>0</v>
      </c>
    </row>
    <row r="23" spans="1:19" ht="15.75" x14ac:dyDescent="0.25">
      <c r="A23" s="121"/>
      <c r="B23" s="273" t="s">
        <v>170</v>
      </c>
      <c r="C23" s="274" t="s">
        <v>171</v>
      </c>
      <c r="D23" s="259">
        <f t="shared" ref="D23" si="13">SUM(D24:D31)</f>
        <v>21705.4</v>
      </c>
      <c r="E23" s="257">
        <f t="shared" ref="E23:K23" si="14">SUM(E24:E31)</f>
        <v>21705.4</v>
      </c>
      <c r="F23" s="257">
        <f t="shared" si="14"/>
        <v>0</v>
      </c>
      <c r="G23" s="270">
        <f t="shared" si="14"/>
        <v>0</v>
      </c>
      <c r="H23" s="259">
        <f t="shared" si="14"/>
        <v>30388.03</v>
      </c>
      <c r="I23" s="257">
        <f t="shared" si="14"/>
        <v>30388.03</v>
      </c>
      <c r="J23" s="257">
        <f t="shared" si="14"/>
        <v>0</v>
      </c>
      <c r="K23" s="270">
        <f t="shared" si="14"/>
        <v>0</v>
      </c>
      <c r="L23" s="259">
        <f>SUM(L24:L31)</f>
        <v>32750</v>
      </c>
      <c r="M23" s="257">
        <f>SUM(M24:M31)</f>
        <v>32750</v>
      </c>
      <c r="N23" s="257">
        <f t="shared" ref="N23:S23" si="15">SUM(N24:N31)</f>
        <v>0</v>
      </c>
      <c r="O23" s="258">
        <f t="shared" si="15"/>
        <v>0</v>
      </c>
      <c r="P23" s="259">
        <f t="shared" si="15"/>
        <v>27427.09</v>
      </c>
      <c r="Q23" s="257">
        <f t="shared" si="15"/>
        <v>27427.09</v>
      </c>
      <c r="R23" s="257">
        <f t="shared" si="15"/>
        <v>0</v>
      </c>
      <c r="S23" s="258">
        <f t="shared" si="15"/>
        <v>0</v>
      </c>
    </row>
    <row r="24" spans="1:19" ht="15.75" x14ac:dyDescent="0.25">
      <c r="A24" s="124"/>
      <c r="B24" s="273">
        <v>1</v>
      </c>
      <c r="C24" s="274" t="s">
        <v>172</v>
      </c>
      <c r="D24" s="259">
        <f>SUM(E24:G24)</f>
        <v>340.06</v>
      </c>
      <c r="E24" s="257">
        <f>'[1]2. Propagácia a marketing'!$T$5</f>
        <v>340.06</v>
      </c>
      <c r="F24" s="257">
        <f>'[1]2. Propagácia a marketing'!$U$5</f>
        <v>0</v>
      </c>
      <c r="G24" s="270">
        <f>'[1]2. Propagácia a marketing'!$V$5</f>
        <v>0</v>
      </c>
      <c r="H24" s="259">
        <f>SUM(I24:K24)</f>
        <v>340.06</v>
      </c>
      <c r="I24" s="257">
        <f>'[2]2. Propagácia a marketing'!$W$5</f>
        <v>340.06</v>
      </c>
      <c r="J24" s="257">
        <f>'[2]2. Propagácia a marketing'!$X$5</f>
        <v>0</v>
      </c>
      <c r="K24" s="270">
        <f>'[2]2. Propagácia a marketing'!$Y$5</f>
        <v>0</v>
      </c>
      <c r="L24" s="259">
        <f>SUM(M24:O24)</f>
        <v>350</v>
      </c>
      <c r="M24" s="257">
        <f>'[3]2. Propagácia a marketing'!$W$5</f>
        <v>350</v>
      </c>
      <c r="N24" s="257">
        <f>'[3]2. Propagácia a marketing'!$X$5</f>
        <v>0</v>
      </c>
      <c r="O24" s="258">
        <f>'[3]2. Propagácia a marketing'!$Y$5</f>
        <v>0</v>
      </c>
      <c r="P24" s="259">
        <f>SUM(Q24:S24)</f>
        <v>340.06</v>
      </c>
      <c r="Q24" s="257">
        <f>'[3]2. Propagácia a marketing'!$Z$5</f>
        <v>340.06</v>
      </c>
      <c r="R24" s="257">
        <f>'[3]2. Propagácia a marketing'!$AA$5</f>
        <v>0</v>
      </c>
      <c r="S24" s="258">
        <f>'[3]2. Propagácia a marketing'!$AB$5</f>
        <v>0</v>
      </c>
    </row>
    <row r="25" spans="1:19" ht="15.75" x14ac:dyDescent="0.25">
      <c r="A25" s="121"/>
      <c r="B25" s="273">
        <v>2</v>
      </c>
      <c r="C25" s="279" t="s">
        <v>173</v>
      </c>
      <c r="D25" s="259">
        <f t="shared" ref="D25:D31" si="16">SUM(E25:G25)</f>
        <v>3133.3</v>
      </c>
      <c r="E25" s="257">
        <f>'[1]2. Propagácia a marketing'!$T$7</f>
        <v>3133.3</v>
      </c>
      <c r="F25" s="257">
        <f>'[1]2. Propagácia a marketing'!$U$7</f>
        <v>0</v>
      </c>
      <c r="G25" s="270">
        <f>'[1]2. Propagácia a marketing'!$V$7</f>
        <v>0</v>
      </c>
      <c r="H25" s="259">
        <f t="shared" ref="H25:H31" si="17">SUM(I25:K25)</f>
        <v>4000</v>
      </c>
      <c r="I25" s="257">
        <f>'[2]2. Propagácia a marketing'!$W$7</f>
        <v>4000</v>
      </c>
      <c r="J25" s="257">
        <f>'[2]2. Propagácia a marketing'!$X$7</f>
        <v>0</v>
      </c>
      <c r="K25" s="270">
        <f>'[2]2. Propagácia a marketing'!$Y$7</f>
        <v>0</v>
      </c>
      <c r="L25" s="259">
        <f t="shared" ref="L25:L31" si="18">SUM(M25:O25)</f>
        <v>8200</v>
      </c>
      <c r="M25" s="257">
        <f>'[3]2. Propagácia a marketing'!$W$7</f>
        <v>8200</v>
      </c>
      <c r="N25" s="257">
        <f>'[3]2. Propagácia a marketing'!$X$7</f>
        <v>0</v>
      </c>
      <c r="O25" s="258">
        <f>'[3]2. Propagácia a marketing'!$Y$7</f>
        <v>0</v>
      </c>
      <c r="P25" s="259">
        <f t="shared" ref="P25:P31" si="19">SUM(Q25:S25)</f>
        <v>3336</v>
      </c>
      <c r="Q25" s="257">
        <f>'[3]2. Propagácia a marketing'!$Z$7</f>
        <v>3336</v>
      </c>
      <c r="R25" s="257">
        <f>'[3]2. Propagácia a marketing'!$AA$7</f>
        <v>0</v>
      </c>
      <c r="S25" s="258">
        <f>'[3]2. Propagácia a marketing'!$AB$7</f>
        <v>0</v>
      </c>
    </row>
    <row r="26" spans="1:19" ht="15.75" x14ac:dyDescent="0.25">
      <c r="A26" s="121"/>
      <c r="B26" s="273">
        <v>3</v>
      </c>
      <c r="C26" s="274" t="s">
        <v>174</v>
      </c>
      <c r="D26" s="259">
        <f t="shared" si="16"/>
        <v>10082.040000000001</v>
      </c>
      <c r="E26" s="257">
        <f>'[1]2. Propagácia a marketing'!$T$12</f>
        <v>10082.040000000001</v>
      </c>
      <c r="F26" s="257">
        <f>'[1]2. Propagácia a marketing'!$U$12</f>
        <v>0</v>
      </c>
      <c r="G26" s="270">
        <f>'[1]2. Propagácia a marketing'!$V$12</f>
        <v>0</v>
      </c>
      <c r="H26" s="259">
        <f t="shared" si="17"/>
        <v>13322.97</v>
      </c>
      <c r="I26" s="257">
        <f>'[2]2. Propagácia a marketing'!$W$12</f>
        <v>13322.97</v>
      </c>
      <c r="J26" s="257">
        <f>'[2]2. Propagácia a marketing'!$X$12</f>
        <v>0</v>
      </c>
      <c r="K26" s="270">
        <f>'[2]2. Propagácia a marketing'!$Y$12</f>
        <v>0</v>
      </c>
      <c r="L26" s="259">
        <f t="shared" si="18"/>
        <v>14200</v>
      </c>
      <c r="M26" s="257">
        <f>'[3]2. Propagácia a marketing'!$W$12</f>
        <v>14200</v>
      </c>
      <c r="N26" s="257">
        <f>'[3]2. Propagácia a marketing'!$X$12</f>
        <v>0</v>
      </c>
      <c r="O26" s="258">
        <f>'[3]2. Propagácia a marketing'!$Y$12</f>
        <v>0</v>
      </c>
      <c r="P26" s="259">
        <f t="shared" si="19"/>
        <v>14176.03</v>
      </c>
      <c r="Q26" s="257">
        <f>'[3]2. Propagácia a marketing'!$Z$12</f>
        <v>14176.03</v>
      </c>
      <c r="R26" s="257">
        <f>'[3]2. Propagácia a marketing'!$AA$12</f>
        <v>0</v>
      </c>
      <c r="S26" s="258">
        <f>'[3]2. Propagácia a marketing'!$AB$12</f>
        <v>0</v>
      </c>
    </row>
    <row r="27" spans="1:19" ht="15.75" x14ac:dyDescent="0.25">
      <c r="A27" s="121"/>
      <c r="B27" s="273">
        <v>4</v>
      </c>
      <c r="C27" s="274" t="s">
        <v>175</v>
      </c>
      <c r="D27" s="259">
        <f t="shared" si="16"/>
        <v>0</v>
      </c>
      <c r="E27" s="257">
        <f>'[1]2. Propagácia a marketing'!$T$20</f>
        <v>0</v>
      </c>
      <c r="F27" s="257">
        <f>'[1]2. Propagácia a marketing'!$U$20</f>
        <v>0</v>
      </c>
      <c r="G27" s="270">
        <f>'[1]2. Propagácia a marketing'!$V$20</f>
        <v>0</v>
      </c>
      <c r="H27" s="259">
        <f t="shared" si="17"/>
        <v>0</v>
      </c>
      <c r="I27" s="257">
        <f>'[2]2. Propagácia a marketing'!$W$20</f>
        <v>0</v>
      </c>
      <c r="J27" s="257">
        <f>'[2]2. Propagácia a marketing'!$X$20</f>
        <v>0</v>
      </c>
      <c r="K27" s="270">
        <f>'[2]2. Propagácia a marketing'!$Y$20</f>
        <v>0</v>
      </c>
      <c r="L27" s="259">
        <f t="shared" si="18"/>
        <v>0</v>
      </c>
      <c r="M27" s="257">
        <f>'[3]2. Propagácia a marketing'!$W$20</f>
        <v>0</v>
      </c>
      <c r="N27" s="257">
        <f>'[3]2. Propagácia a marketing'!$X$20</f>
        <v>0</v>
      </c>
      <c r="O27" s="258">
        <f>'[3]2. Propagácia a marketing'!$Y$20</f>
        <v>0</v>
      </c>
      <c r="P27" s="259">
        <f>SUM(Q27:S27)</f>
        <v>0</v>
      </c>
      <c r="Q27" s="257">
        <f>'[3]2. Propagácia a marketing'!$Z$20</f>
        <v>0</v>
      </c>
      <c r="R27" s="257">
        <f>'[3]2. Propagácia a marketing'!$AA$20</f>
        <v>0</v>
      </c>
      <c r="S27" s="258">
        <f>'[3]2. Propagácia a marketing'!$AB$20</f>
        <v>0</v>
      </c>
    </row>
    <row r="28" spans="1:19" ht="15.75" x14ac:dyDescent="0.25">
      <c r="A28" s="121"/>
      <c r="B28" s="273">
        <v>5</v>
      </c>
      <c r="C28" s="274" t="s">
        <v>176</v>
      </c>
      <c r="D28" s="259">
        <f t="shared" si="16"/>
        <v>0</v>
      </c>
      <c r="E28" s="257">
        <f>'[1]2. Propagácia a marketing'!$T$22</f>
        <v>0</v>
      </c>
      <c r="F28" s="257">
        <f>'[1]2. Propagácia a marketing'!$U$22</f>
        <v>0</v>
      </c>
      <c r="G28" s="270">
        <f>'[1]2. Propagácia a marketing'!$V$22</f>
        <v>0</v>
      </c>
      <c r="H28" s="259">
        <f t="shared" si="17"/>
        <v>0</v>
      </c>
      <c r="I28" s="257">
        <f>'[2]2. Propagácia a marketing'!$W$22</f>
        <v>0</v>
      </c>
      <c r="J28" s="257">
        <f>'[2]2. Propagácia a marketing'!$X$22</f>
        <v>0</v>
      </c>
      <c r="K28" s="270">
        <f>'[2]2. Propagácia a marketing'!$Y$22</f>
        <v>0</v>
      </c>
      <c r="L28" s="259">
        <f t="shared" si="18"/>
        <v>0</v>
      </c>
      <c r="M28" s="257">
        <f>'[3]2. Propagácia a marketing'!$W$22</f>
        <v>0</v>
      </c>
      <c r="N28" s="257">
        <f>'[3]2. Propagácia a marketing'!$X$22</f>
        <v>0</v>
      </c>
      <c r="O28" s="258">
        <f>'[3]2. Propagácia a marketing'!$Y$22</f>
        <v>0</v>
      </c>
      <c r="P28" s="259">
        <f t="shared" si="19"/>
        <v>0</v>
      </c>
      <c r="Q28" s="257">
        <f>'[3]2. Propagácia a marketing'!$Z$22</f>
        <v>0</v>
      </c>
      <c r="R28" s="257">
        <f>'[3]2. Propagácia a marketing'!$AA$22</f>
        <v>0</v>
      </c>
      <c r="S28" s="258">
        <f>'[3]2. Propagácia a marketing'!$AB$22</f>
        <v>0</v>
      </c>
    </row>
    <row r="29" spans="1:19" ht="15.75" x14ac:dyDescent="0.25">
      <c r="A29" s="121"/>
      <c r="B29" s="273">
        <v>6</v>
      </c>
      <c r="C29" s="274" t="s">
        <v>177</v>
      </c>
      <c r="D29" s="259">
        <f t="shared" si="16"/>
        <v>0</v>
      </c>
      <c r="E29" s="257">
        <f>'[1]2. Propagácia a marketing'!$T$25</f>
        <v>0</v>
      </c>
      <c r="F29" s="257">
        <f>'[1]2. Propagácia a marketing'!$U$25</f>
        <v>0</v>
      </c>
      <c r="G29" s="270">
        <f>'[1]2. Propagácia a marketing'!$V$25</f>
        <v>0</v>
      </c>
      <c r="H29" s="259">
        <f t="shared" si="17"/>
        <v>0</v>
      </c>
      <c r="I29" s="257">
        <f>'[2]2. Propagácia a marketing'!$W$25</f>
        <v>0</v>
      </c>
      <c r="J29" s="257">
        <f>'[2]2. Propagácia a marketing'!$X$25</f>
        <v>0</v>
      </c>
      <c r="K29" s="270">
        <f>'[2]2. Propagácia a marketing'!$Y$25</f>
        <v>0</v>
      </c>
      <c r="L29" s="259">
        <f t="shared" si="18"/>
        <v>0</v>
      </c>
      <c r="M29" s="257">
        <f>'[3]2. Propagácia a marketing'!$W$25</f>
        <v>0</v>
      </c>
      <c r="N29" s="257">
        <f>'[3]2. Propagácia a marketing'!$X$25</f>
        <v>0</v>
      </c>
      <c r="O29" s="258">
        <f>'[3]2. Propagácia a marketing'!$Y$25</f>
        <v>0</v>
      </c>
      <c r="P29" s="259">
        <f t="shared" si="19"/>
        <v>0</v>
      </c>
      <c r="Q29" s="257">
        <f>'[3]2. Propagácia a marketing'!$Z$25</f>
        <v>0</v>
      </c>
      <c r="R29" s="257">
        <f>'[3]2. Propagácia a marketing'!$AA$25</f>
        <v>0</v>
      </c>
      <c r="S29" s="258">
        <f>'[3]2. Propagácia a marketing'!$AB$25</f>
        <v>0</v>
      </c>
    </row>
    <row r="30" spans="1:19" ht="15.75" x14ac:dyDescent="0.25">
      <c r="A30" s="121"/>
      <c r="B30" s="273">
        <v>7</v>
      </c>
      <c r="C30" s="274" t="s">
        <v>178</v>
      </c>
      <c r="D30" s="259">
        <f t="shared" si="16"/>
        <v>3150</v>
      </c>
      <c r="E30" s="257">
        <f>'[1]2. Propagácia a marketing'!$T$27</f>
        <v>3150</v>
      </c>
      <c r="F30" s="257">
        <f>'[1]2. Propagácia a marketing'!$U$27</f>
        <v>0</v>
      </c>
      <c r="G30" s="270">
        <f>'[1]2. Propagácia a marketing'!$V$27</f>
        <v>0</v>
      </c>
      <c r="H30" s="259">
        <f t="shared" si="17"/>
        <v>4725</v>
      </c>
      <c r="I30" s="257">
        <f>'[2]2. Propagácia a marketing'!$W$27</f>
        <v>4725</v>
      </c>
      <c r="J30" s="257">
        <f>'[2]2. Propagácia a marketing'!$X$27</f>
        <v>0</v>
      </c>
      <c r="K30" s="270">
        <f>'[2]2. Propagácia a marketing'!$Y$27</f>
        <v>0</v>
      </c>
      <c r="L30" s="259">
        <f t="shared" si="18"/>
        <v>2000</v>
      </c>
      <c r="M30" s="257">
        <f>'[3]2. Propagácia a marketing'!$W$27</f>
        <v>2000</v>
      </c>
      <c r="N30" s="257">
        <f>'[3]2. Propagácia a marketing'!$X$27</f>
        <v>0</v>
      </c>
      <c r="O30" s="258">
        <f>'[3]2. Propagácia a marketing'!$Y$27</f>
        <v>0</v>
      </c>
      <c r="P30" s="259">
        <f t="shared" si="19"/>
        <v>1575</v>
      </c>
      <c r="Q30" s="257">
        <f>'[3]2. Propagácia a marketing'!$Z$27</f>
        <v>1575</v>
      </c>
      <c r="R30" s="257">
        <f>'[3]2. Propagácia a marketing'!$AA$27</f>
        <v>0</v>
      </c>
      <c r="S30" s="258">
        <f>'[3]2. Propagácia a marketing'!$AB$27</f>
        <v>0</v>
      </c>
    </row>
    <row r="31" spans="1:19" ht="15.75" outlineLevel="1" x14ac:dyDescent="0.25">
      <c r="A31" s="121"/>
      <c r="B31" s="273">
        <v>8</v>
      </c>
      <c r="C31" s="274" t="s">
        <v>433</v>
      </c>
      <c r="D31" s="259">
        <f t="shared" si="16"/>
        <v>5000</v>
      </c>
      <c r="E31" s="257">
        <f>'[1]2. Propagácia a marketing'!$T$29</f>
        <v>5000</v>
      </c>
      <c r="F31" s="257">
        <f>'[1]2. Propagácia a marketing'!$U$29</f>
        <v>0</v>
      </c>
      <c r="G31" s="270">
        <f>'[1]2. Propagácia a marketing'!$V$29</f>
        <v>0</v>
      </c>
      <c r="H31" s="259">
        <f t="shared" si="17"/>
        <v>8000</v>
      </c>
      <c r="I31" s="257">
        <f>'[2]2. Propagácia a marketing'!$W$29</f>
        <v>8000</v>
      </c>
      <c r="J31" s="257">
        <f>'[2]2. Propagácia a marketing'!$X$29</f>
        <v>0</v>
      </c>
      <c r="K31" s="270">
        <f>'[2]2. Propagácia a marketing'!$Y$29</f>
        <v>0</v>
      </c>
      <c r="L31" s="259">
        <f t="shared" si="18"/>
        <v>8000</v>
      </c>
      <c r="M31" s="257">
        <f>'[3]2. Propagácia a marketing'!$W$29</f>
        <v>8000</v>
      </c>
      <c r="N31" s="257">
        <f>'[3]2. Propagácia a marketing'!$X$29</f>
        <v>0</v>
      </c>
      <c r="O31" s="258">
        <f>'[3]2. Propagácia a marketing'!$Y$29</f>
        <v>0</v>
      </c>
      <c r="P31" s="259">
        <f t="shared" si="19"/>
        <v>8000</v>
      </c>
      <c r="Q31" s="257">
        <f>'[3]2. Propagácia a marketing'!$Z$29</f>
        <v>8000</v>
      </c>
      <c r="R31" s="257">
        <f>'[3]2. Propagácia a marketing'!$AA$29</f>
        <v>0</v>
      </c>
      <c r="S31" s="258">
        <f>'[3]2. Propagácia a marketing'!$AB$29</f>
        <v>0</v>
      </c>
    </row>
    <row r="32" spans="1:19" ht="15.75" x14ac:dyDescent="0.25">
      <c r="B32" s="273" t="s">
        <v>180</v>
      </c>
      <c r="C32" s="274" t="s">
        <v>181</v>
      </c>
      <c r="D32" s="259">
        <f t="shared" ref="D32" si="20">SUM(D33:D34)</f>
        <v>1000</v>
      </c>
      <c r="E32" s="257">
        <f t="shared" ref="E32:K32" si="21">SUM(E33:E34)</f>
        <v>1000</v>
      </c>
      <c r="F32" s="257">
        <f t="shared" si="21"/>
        <v>0</v>
      </c>
      <c r="G32" s="270">
        <f t="shared" si="21"/>
        <v>0</v>
      </c>
      <c r="H32" s="259">
        <f t="shared" si="21"/>
        <v>8249.58</v>
      </c>
      <c r="I32" s="257">
        <f t="shared" si="21"/>
        <v>8249.58</v>
      </c>
      <c r="J32" s="257">
        <f t="shared" si="21"/>
        <v>0</v>
      </c>
      <c r="K32" s="270">
        <f t="shared" si="21"/>
        <v>0</v>
      </c>
      <c r="L32" s="259">
        <f>SUM(L33:L34)</f>
        <v>10400</v>
      </c>
      <c r="M32" s="257">
        <f>SUM(M33:M34)</f>
        <v>10400</v>
      </c>
      <c r="N32" s="257">
        <f t="shared" ref="N32:S32" si="22">SUM(N33:N34)</f>
        <v>0</v>
      </c>
      <c r="O32" s="258">
        <f t="shared" si="22"/>
        <v>0</v>
      </c>
      <c r="P32" s="259">
        <f t="shared" si="22"/>
        <v>8286.25</v>
      </c>
      <c r="Q32" s="257">
        <f t="shared" si="22"/>
        <v>8286.25</v>
      </c>
      <c r="R32" s="257">
        <f t="shared" si="22"/>
        <v>0</v>
      </c>
      <c r="S32" s="258">
        <f t="shared" si="22"/>
        <v>0</v>
      </c>
    </row>
    <row r="33" spans="1:19" ht="15.75" x14ac:dyDescent="0.25">
      <c r="B33" s="273">
        <v>1</v>
      </c>
      <c r="C33" s="274" t="s">
        <v>182</v>
      </c>
      <c r="D33" s="259">
        <f>SUM(E33:G33)</f>
        <v>0</v>
      </c>
      <c r="E33" s="257">
        <f>'[1]2. Propagácia a marketing'!$T$32</f>
        <v>0</v>
      </c>
      <c r="F33" s="257">
        <f>'[1]2. Propagácia a marketing'!$U$32</f>
        <v>0</v>
      </c>
      <c r="G33" s="270">
        <f>'[1]2. Propagácia a marketing'!$V$32</f>
        <v>0</v>
      </c>
      <c r="H33" s="259">
        <f>SUM(I33:K33)</f>
        <v>6049.58</v>
      </c>
      <c r="I33" s="257">
        <f>'[2]2. Propagácia a marketing'!$W$32</f>
        <v>6049.58</v>
      </c>
      <c r="J33" s="257">
        <f>'[2]2. Propagácia a marketing'!$X$32</f>
        <v>0</v>
      </c>
      <c r="K33" s="270">
        <f>'[2]2. Propagácia a marketing'!$Y$32</f>
        <v>0</v>
      </c>
      <c r="L33" s="259">
        <f>SUM(M33:O33)</f>
        <v>9300</v>
      </c>
      <c r="M33" s="257">
        <f>'[3]2. Propagácia a marketing'!$W$32</f>
        <v>9300</v>
      </c>
      <c r="N33" s="257">
        <f>'[3]2. Propagácia a marketing'!$X$32</f>
        <v>0</v>
      </c>
      <c r="O33" s="258">
        <f>'[3]2. Propagácia a marketing'!$Y$32</f>
        <v>0</v>
      </c>
      <c r="P33" s="259">
        <f>SUM(Q33:S33)</f>
        <v>8286.25</v>
      </c>
      <c r="Q33" s="257">
        <f>'[3]2. Propagácia a marketing'!$Z$32</f>
        <v>8286.25</v>
      </c>
      <c r="R33" s="257">
        <f>'[3]2. Propagácia a marketing'!$AA$32</f>
        <v>0</v>
      </c>
      <c r="S33" s="258">
        <f>'[3]2. Propagácia a marketing'!$AB$32</f>
        <v>0</v>
      </c>
    </row>
    <row r="34" spans="1:19" ht="15.75" x14ac:dyDescent="0.25">
      <c r="B34" s="273">
        <v>2</v>
      </c>
      <c r="C34" s="274" t="s">
        <v>183</v>
      </c>
      <c r="D34" s="259">
        <f>SUM(E34:G34)</f>
        <v>1000</v>
      </c>
      <c r="E34" s="257">
        <f>'[1]2. Propagácia a marketing'!$T$46</f>
        <v>1000</v>
      </c>
      <c r="F34" s="257">
        <f>'[1]2. Propagácia a marketing'!$U$46</f>
        <v>0</v>
      </c>
      <c r="G34" s="270">
        <f>'[1]2. Propagácia a marketing'!$V$46</f>
        <v>0</v>
      </c>
      <c r="H34" s="259">
        <f>SUM(I34:K34)</f>
        <v>2200</v>
      </c>
      <c r="I34" s="257">
        <f>'[2]2. Propagácia a marketing'!$W$46</f>
        <v>2200</v>
      </c>
      <c r="J34" s="257">
        <f>'[2]2. Propagácia a marketing'!$X$46</f>
        <v>0</v>
      </c>
      <c r="K34" s="270">
        <f>'[2]2. Propagácia a marketing'!$Y$46</f>
        <v>0</v>
      </c>
      <c r="L34" s="259">
        <f>SUM(M34:O34)</f>
        <v>1100</v>
      </c>
      <c r="M34" s="257">
        <f>'[3]2. Propagácia a marketing'!$W$46</f>
        <v>1100</v>
      </c>
      <c r="N34" s="257">
        <f>'[3]2. Propagácia a marketing'!$X$46</f>
        <v>0</v>
      </c>
      <c r="O34" s="258">
        <f>'[3]2. Propagácia a marketing'!$Y$46</f>
        <v>0</v>
      </c>
      <c r="P34" s="259">
        <f>SUM(Q34:S34)</f>
        <v>0</v>
      </c>
      <c r="Q34" s="257">
        <f>'[3]2. Propagácia a marketing'!$Z$46</f>
        <v>0</v>
      </c>
      <c r="R34" s="257">
        <f>'[3]2. Propagácia a marketing'!$AA$46</f>
        <v>0</v>
      </c>
      <c r="S34" s="258">
        <f>'[3]2. Propagácia a marketing'!$AB$46</f>
        <v>0</v>
      </c>
    </row>
    <row r="35" spans="1:19" ht="16.5" thickBot="1" x14ac:dyDescent="0.3">
      <c r="A35" s="124"/>
      <c r="B35" s="275" t="s">
        <v>184</v>
      </c>
      <c r="C35" s="276" t="s">
        <v>185</v>
      </c>
      <c r="D35" s="268">
        <f>SUM(E35:G35)</f>
        <v>68.709999999999994</v>
      </c>
      <c r="E35" s="269">
        <f>'[1]2. Propagácia a marketing'!$T$51</f>
        <v>68.709999999999994</v>
      </c>
      <c r="F35" s="269">
        <f>'[1]2. Propagácia a marketing'!$U$51</f>
        <v>0</v>
      </c>
      <c r="G35" s="365">
        <f>'[1]2. Propagácia a marketing'!$V$51</f>
        <v>0</v>
      </c>
      <c r="H35" s="268">
        <f>SUM(I35:K35)</f>
        <v>3904.8700000000003</v>
      </c>
      <c r="I35" s="269">
        <f>'[2]2. Propagácia a marketing'!$W$51</f>
        <v>3904.8700000000003</v>
      </c>
      <c r="J35" s="269">
        <f>'[2]2. Propagácia a marketing'!$X$51</f>
        <v>0</v>
      </c>
      <c r="K35" s="365">
        <f>'[2]2. Propagácia a marketing'!$Y$51</f>
        <v>0</v>
      </c>
      <c r="L35" s="268">
        <f>SUM(M35:O35)</f>
        <v>9000</v>
      </c>
      <c r="M35" s="269">
        <f>'[3]2. Propagácia a marketing'!$W$51</f>
        <v>9000</v>
      </c>
      <c r="N35" s="269">
        <f>'[3]2. Propagácia a marketing'!$X$51</f>
        <v>0</v>
      </c>
      <c r="O35" s="303">
        <f>'[3]2. Propagácia a marketing'!$Y$51</f>
        <v>0</v>
      </c>
      <c r="P35" s="268">
        <f>SUM(Q35:S35)</f>
        <v>4791.32</v>
      </c>
      <c r="Q35" s="269">
        <f>'[3]2. Propagácia a marketing'!$Z$51</f>
        <v>4791.32</v>
      </c>
      <c r="R35" s="269">
        <f>'[3]2. Propagácia a marketing'!$AA$51</f>
        <v>0</v>
      </c>
      <c r="S35" s="303">
        <f>'[3]2. Propagácia a marketing'!$AB$51</f>
        <v>0</v>
      </c>
    </row>
    <row r="36" spans="1:19" s="123" customFormat="1" ht="15.75" x14ac:dyDescent="0.25">
      <c r="A36" s="111"/>
      <c r="B36" s="277" t="s">
        <v>186</v>
      </c>
      <c r="C36" s="434"/>
      <c r="D36" s="265">
        <f t="shared" ref="D36" si="23">D37+D38+D39+D44+D45</f>
        <v>250047.76999999996</v>
      </c>
      <c r="E36" s="266">
        <f t="shared" ref="E36:S36" si="24">E37+E38+E39+E44+E45</f>
        <v>238904.42999999996</v>
      </c>
      <c r="F36" s="266">
        <f t="shared" si="24"/>
        <v>11143.34</v>
      </c>
      <c r="G36" s="345">
        <f t="shared" si="24"/>
        <v>0</v>
      </c>
      <c r="H36" s="265">
        <f t="shared" si="24"/>
        <v>277347.62000000005</v>
      </c>
      <c r="I36" s="266">
        <f t="shared" si="24"/>
        <v>257695.9500000001</v>
      </c>
      <c r="J36" s="266">
        <f t="shared" si="24"/>
        <v>19651.669999999998</v>
      </c>
      <c r="K36" s="345">
        <f t="shared" si="24"/>
        <v>0</v>
      </c>
      <c r="L36" s="265">
        <f t="shared" si="24"/>
        <v>347830</v>
      </c>
      <c r="M36" s="266">
        <f t="shared" si="24"/>
        <v>289900</v>
      </c>
      <c r="N36" s="266">
        <f t="shared" si="24"/>
        <v>57930</v>
      </c>
      <c r="O36" s="267">
        <f t="shared" si="24"/>
        <v>0</v>
      </c>
      <c r="P36" s="265">
        <f t="shared" si="24"/>
        <v>263702.00000000006</v>
      </c>
      <c r="Q36" s="266">
        <f t="shared" si="24"/>
        <v>216960.2</v>
      </c>
      <c r="R36" s="266">
        <f t="shared" si="24"/>
        <v>46741.8</v>
      </c>
      <c r="S36" s="267">
        <f t="shared" si="24"/>
        <v>0</v>
      </c>
    </row>
    <row r="37" spans="1:19" ht="15.75" x14ac:dyDescent="0.25">
      <c r="A37" s="121"/>
      <c r="B37" s="273" t="s">
        <v>187</v>
      </c>
      <c r="C37" s="274" t="s">
        <v>188</v>
      </c>
      <c r="D37" s="259">
        <f>SUM(E37:G37)</f>
        <v>65352.880000000005</v>
      </c>
      <c r="E37" s="257">
        <f>'[1]3.Interné služby'!$T$4</f>
        <v>54228.880000000005</v>
      </c>
      <c r="F37" s="257">
        <f>'[1]3.Interné služby'!$U$4</f>
        <v>11124</v>
      </c>
      <c r="G37" s="270">
        <f>'[1]3.Interné služby'!$V$4</f>
        <v>0</v>
      </c>
      <c r="H37" s="259">
        <f>SUM(I37:K37)</f>
        <v>95892.89</v>
      </c>
      <c r="I37" s="257">
        <f>'[2]3.Interné služby'!$W$4</f>
        <v>87313.47</v>
      </c>
      <c r="J37" s="257">
        <f>'[2]3.Interné služby'!$X$4</f>
        <v>8579.42</v>
      </c>
      <c r="K37" s="270">
        <f>'[2]3.Interné služby'!$Y$4</f>
        <v>0</v>
      </c>
      <c r="L37" s="259">
        <f>SUM(M37:O37)</f>
        <v>138930</v>
      </c>
      <c r="M37" s="257">
        <f>'[3]3.Interné služby'!$W$4</f>
        <v>81000</v>
      </c>
      <c r="N37" s="257">
        <f>'[3]3.Interné služby'!$X$4</f>
        <v>57930</v>
      </c>
      <c r="O37" s="258">
        <f>'[3]3.Interné služby'!$Y$4</f>
        <v>0</v>
      </c>
      <c r="P37" s="259">
        <f>SUM(Q37:S37)</f>
        <v>106773.95000000001</v>
      </c>
      <c r="Q37" s="257">
        <f>'[3]3.Interné služby'!$Z$4</f>
        <v>60032.15</v>
      </c>
      <c r="R37" s="257">
        <f>'[3]3.Interné služby'!$AA$4</f>
        <v>46741.8</v>
      </c>
      <c r="S37" s="258">
        <f>'[3]3.Interné služby'!$AB$4</f>
        <v>0</v>
      </c>
    </row>
    <row r="38" spans="1:19" ht="15.75" x14ac:dyDescent="0.25">
      <c r="A38" s="124"/>
      <c r="B38" s="273" t="s">
        <v>189</v>
      </c>
      <c r="C38" s="274" t="s">
        <v>190</v>
      </c>
      <c r="D38" s="259">
        <f>SUM(E38:G38)</f>
        <v>11487.34</v>
      </c>
      <c r="E38" s="257">
        <f>'[1]3.Interné služby'!$T$20</f>
        <v>11487.34</v>
      </c>
      <c r="F38" s="257">
        <f>'[1]3.Interné služby'!$U$20</f>
        <v>0</v>
      </c>
      <c r="G38" s="270">
        <f>'[1]3.Interné služby'!$V$20</f>
        <v>0</v>
      </c>
      <c r="H38" s="259">
        <f>SUM(I38:K38)</f>
        <v>5183.54</v>
      </c>
      <c r="I38" s="257">
        <f>'[2]3.Interné služby'!$W$20</f>
        <v>5183.54</v>
      </c>
      <c r="J38" s="257">
        <f>'[2]3.Interné služby'!$X$20</f>
        <v>0</v>
      </c>
      <c r="K38" s="270">
        <f>'[2]3.Interné služby'!$Y$20</f>
        <v>0</v>
      </c>
      <c r="L38" s="259">
        <f>SUM(M38:O38)</f>
        <v>4000</v>
      </c>
      <c r="M38" s="257">
        <f>'[3]3.Interné služby'!$W$20</f>
        <v>4000</v>
      </c>
      <c r="N38" s="257">
        <f>'[3]3.Interné služby'!$X$20</f>
        <v>0</v>
      </c>
      <c r="O38" s="258">
        <f>'[3]3.Interné služby'!$Y$20</f>
        <v>0</v>
      </c>
      <c r="P38" s="259">
        <f>SUM(Q38:S38)</f>
        <v>522</v>
      </c>
      <c r="Q38" s="257">
        <f>'[3]3.Interné služby'!$Z$20</f>
        <v>522</v>
      </c>
      <c r="R38" s="257">
        <f>'[3]3.Interné služby'!$AA$20</f>
        <v>0</v>
      </c>
      <c r="S38" s="258">
        <f>'[3]3.Interné služby'!$AB$20</f>
        <v>0</v>
      </c>
    </row>
    <row r="39" spans="1:19" ht="15.75" x14ac:dyDescent="0.25">
      <c r="B39" s="273" t="s">
        <v>191</v>
      </c>
      <c r="C39" s="274" t="s">
        <v>192</v>
      </c>
      <c r="D39" s="259">
        <f t="shared" ref="D39" si="25">SUM(D40:D43)</f>
        <v>164883.22999999995</v>
      </c>
      <c r="E39" s="257">
        <f t="shared" ref="E39:K39" si="26">SUM(E40:E43)</f>
        <v>164863.88999999996</v>
      </c>
      <c r="F39" s="257">
        <f t="shared" si="26"/>
        <v>19.34</v>
      </c>
      <c r="G39" s="270">
        <f t="shared" si="26"/>
        <v>0</v>
      </c>
      <c r="H39" s="259">
        <f t="shared" si="26"/>
        <v>170755.71000000008</v>
      </c>
      <c r="I39" s="257">
        <f t="shared" si="26"/>
        <v>159683.46000000008</v>
      </c>
      <c r="J39" s="257">
        <f t="shared" si="26"/>
        <v>11072.25</v>
      </c>
      <c r="K39" s="270">
        <f t="shared" si="26"/>
        <v>0</v>
      </c>
      <c r="L39" s="259">
        <f>SUM(L40:L43)</f>
        <v>197400</v>
      </c>
      <c r="M39" s="257">
        <f>SUM(M40:M43)</f>
        <v>197400</v>
      </c>
      <c r="N39" s="257">
        <f t="shared" ref="N39:S39" si="27">SUM(N40:N43)</f>
        <v>0</v>
      </c>
      <c r="O39" s="258">
        <f t="shared" si="27"/>
        <v>0</v>
      </c>
      <c r="P39" s="259">
        <f t="shared" si="27"/>
        <v>149828.47000000003</v>
      </c>
      <c r="Q39" s="257">
        <f t="shared" si="27"/>
        <v>149828.47000000003</v>
      </c>
      <c r="R39" s="257">
        <f t="shared" si="27"/>
        <v>0</v>
      </c>
      <c r="S39" s="258">
        <f t="shared" si="27"/>
        <v>0</v>
      </c>
    </row>
    <row r="40" spans="1:19" ht="15.75" x14ac:dyDescent="0.25">
      <c r="B40" s="273">
        <v>1</v>
      </c>
      <c r="C40" s="274" t="s">
        <v>193</v>
      </c>
      <c r="D40" s="259">
        <f t="shared" ref="D40:D45" si="28">SUM(E40:G40)</f>
        <v>380.57</v>
      </c>
      <c r="E40" s="257">
        <f>'[1]3.Interné služby'!$T$26</f>
        <v>380.57</v>
      </c>
      <c r="F40" s="257">
        <f>'[1]3.Interné služby'!$U$26</f>
        <v>0</v>
      </c>
      <c r="G40" s="270">
        <f>'[1]3.Interné služby'!$V$26</f>
        <v>0</v>
      </c>
      <c r="H40" s="259">
        <f t="shared" ref="H40:H45" si="29">SUM(I40:K40)</f>
        <v>375.28</v>
      </c>
      <c r="I40" s="257">
        <f>'[2]3.Interné služby'!$W$26</f>
        <v>375.28</v>
      </c>
      <c r="J40" s="257">
        <f>'[2]3.Interné služby'!$X$26</f>
        <v>0</v>
      </c>
      <c r="K40" s="270">
        <f>'[2]3.Interné služby'!$Y$26</f>
        <v>0</v>
      </c>
      <c r="L40" s="259">
        <f t="shared" ref="L40:L45" si="30">SUM(M40:O40)</f>
        <v>800</v>
      </c>
      <c r="M40" s="257">
        <f>'[3]3.Interné služby'!$W$26</f>
        <v>800</v>
      </c>
      <c r="N40" s="257">
        <f>'[3]3.Interné služby'!$X$26</f>
        <v>0</v>
      </c>
      <c r="O40" s="258">
        <f>'[3]3.Interné služby'!$Y$26</f>
        <v>0</v>
      </c>
      <c r="P40" s="259">
        <f t="shared" ref="P40:P45" si="31">SUM(Q40:S40)</f>
        <v>132</v>
      </c>
      <c r="Q40" s="257">
        <f>'[3]3.Interné služby'!$Z$26</f>
        <v>132</v>
      </c>
      <c r="R40" s="257">
        <f>'[3]3.Interné služby'!$AA$26</f>
        <v>0</v>
      </c>
      <c r="S40" s="258">
        <f>'[3]3.Interné služby'!$AB$26</f>
        <v>0</v>
      </c>
    </row>
    <row r="41" spans="1:19" ht="15.75" x14ac:dyDescent="0.25">
      <c r="B41" s="273">
        <v>2</v>
      </c>
      <c r="C41" s="274" t="s">
        <v>194</v>
      </c>
      <c r="D41" s="259">
        <f t="shared" si="28"/>
        <v>5785.6299999999992</v>
      </c>
      <c r="E41" s="257">
        <f>'[1]3.Interné služby'!$T$31</f>
        <v>5785.6299999999992</v>
      </c>
      <c r="F41" s="257">
        <f>'[1]3.Interné služby'!$U$31</f>
        <v>0</v>
      </c>
      <c r="G41" s="270">
        <f>'[1]3.Interné služby'!$V$31</f>
        <v>0</v>
      </c>
      <c r="H41" s="259">
        <f t="shared" si="29"/>
        <v>10982.800000000001</v>
      </c>
      <c r="I41" s="257">
        <f>'[2]3.Interné služby'!$W$31</f>
        <v>10982.800000000001</v>
      </c>
      <c r="J41" s="257">
        <f>'[2]3.Interné služby'!$X$31</f>
        <v>0</v>
      </c>
      <c r="K41" s="270">
        <f>'[2]3.Interné služby'!$Y$31</f>
        <v>0</v>
      </c>
      <c r="L41" s="259">
        <f t="shared" si="30"/>
        <v>10570</v>
      </c>
      <c r="M41" s="257">
        <f>'[3]3.Interné služby'!$W$31</f>
        <v>10570</v>
      </c>
      <c r="N41" s="257">
        <f>'[3]3.Interné služby'!$X$31</f>
        <v>0</v>
      </c>
      <c r="O41" s="258">
        <f>'[3]3.Interné služby'!$Y$31</f>
        <v>0</v>
      </c>
      <c r="P41" s="259">
        <f t="shared" si="31"/>
        <v>9987.0400000000009</v>
      </c>
      <c r="Q41" s="257">
        <f>'[3]3.Interné služby'!$Z$31</f>
        <v>9987.0400000000009</v>
      </c>
      <c r="R41" s="257">
        <f>'[3]3.Interné služby'!$AA$31</f>
        <v>0</v>
      </c>
      <c r="S41" s="258">
        <f>'[3]3.Interné služby'!$AB$31</f>
        <v>0</v>
      </c>
    </row>
    <row r="42" spans="1:19" ht="15.75" x14ac:dyDescent="0.25">
      <c r="B42" s="273">
        <v>3</v>
      </c>
      <c r="C42" s="274" t="s">
        <v>195</v>
      </c>
      <c r="D42" s="259">
        <f t="shared" si="28"/>
        <v>158399.68999999994</v>
      </c>
      <c r="E42" s="257">
        <f>'[1]3.Interné služby'!$T$34</f>
        <v>158397.68999999994</v>
      </c>
      <c r="F42" s="257">
        <f>'[1]3.Interné služby'!$U$34</f>
        <v>2</v>
      </c>
      <c r="G42" s="270">
        <f>'[1]3.Interné služby'!$V$34</f>
        <v>0</v>
      </c>
      <c r="H42" s="259">
        <f t="shared" si="29"/>
        <v>147025.38000000006</v>
      </c>
      <c r="I42" s="257">
        <f>'[2]3.Interné služby'!$W$34</f>
        <v>147025.38000000006</v>
      </c>
      <c r="J42" s="257">
        <f>'[2]3.Interné služby'!$X$34</f>
        <v>0</v>
      </c>
      <c r="K42" s="270">
        <f>'[2]3.Interné služby'!$Y$34</f>
        <v>0</v>
      </c>
      <c r="L42" s="259">
        <f t="shared" si="30"/>
        <v>185030</v>
      </c>
      <c r="M42" s="257">
        <f>'[3]3.Interné služby'!$W$34</f>
        <v>185030</v>
      </c>
      <c r="N42" s="257">
        <f>'[3]3.Interné služby'!$X$34</f>
        <v>0</v>
      </c>
      <c r="O42" s="258">
        <f>'[3]3.Interné služby'!$Y$34</f>
        <v>0</v>
      </c>
      <c r="P42" s="259">
        <f t="shared" si="31"/>
        <v>138909.43000000002</v>
      </c>
      <c r="Q42" s="257">
        <f>'[3]3.Interné služby'!$Z$34</f>
        <v>138909.43000000002</v>
      </c>
      <c r="R42" s="257">
        <f>'[3]3.Interné služby'!$AA$34</f>
        <v>0</v>
      </c>
      <c r="S42" s="258">
        <f>'[3]3.Interné služby'!$AB$34</f>
        <v>0</v>
      </c>
    </row>
    <row r="43" spans="1:19" ht="15.75" x14ac:dyDescent="0.25">
      <c r="B43" s="273">
        <v>4</v>
      </c>
      <c r="C43" s="274" t="s">
        <v>196</v>
      </c>
      <c r="D43" s="259">
        <f t="shared" si="28"/>
        <v>317.33999999999997</v>
      </c>
      <c r="E43" s="257">
        <f>'[1]3.Interné služby'!$T$84</f>
        <v>300</v>
      </c>
      <c r="F43" s="257">
        <f>'[1]3.Interné služby'!$U$84</f>
        <v>17.34</v>
      </c>
      <c r="G43" s="270">
        <f>'[1]3.Interné služby'!$V$84</f>
        <v>0</v>
      </c>
      <c r="H43" s="259">
        <f t="shared" si="29"/>
        <v>12372.25</v>
      </c>
      <c r="I43" s="257">
        <f>'[2]3.Interné služby'!$W$84</f>
        <v>1300</v>
      </c>
      <c r="J43" s="257">
        <f>'[2]3.Interné služby'!$X$84</f>
        <v>11072.25</v>
      </c>
      <c r="K43" s="270">
        <f>'[2]3.Interné služby'!$Y$84</f>
        <v>0</v>
      </c>
      <c r="L43" s="259">
        <f t="shared" si="30"/>
        <v>1000</v>
      </c>
      <c r="M43" s="257">
        <f>'[3]3.Interné služby'!$W$84</f>
        <v>1000</v>
      </c>
      <c r="N43" s="257">
        <f>'[3]3.Interné služby'!$X$84</f>
        <v>0</v>
      </c>
      <c r="O43" s="258">
        <f>'[3]3.Interné služby'!$Y$84</f>
        <v>0</v>
      </c>
      <c r="P43" s="259">
        <f t="shared" si="31"/>
        <v>800</v>
      </c>
      <c r="Q43" s="257">
        <f>'[3]3.Interné služby'!$Z$84</f>
        <v>800</v>
      </c>
      <c r="R43" s="257">
        <f>'[3]3.Interné služby'!$AA$84</f>
        <v>0</v>
      </c>
      <c r="S43" s="258">
        <f>'[3]3.Interné služby'!$AB$84</f>
        <v>0</v>
      </c>
    </row>
    <row r="44" spans="1:19" ht="15.75" x14ac:dyDescent="0.25">
      <c r="B44" s="273" t="s">
        <v>197</v>
      </c>
      <c r="C44" s="274" t="s">
        <v>198</v>
      </c>
      <c r="D44" s="259">
        <f t="shared" si="28"/>
        <v>8324.32</v>
      </c>
      <c r="E44" s="257">
        <f>'[1]3.Interné služby'!$T$89</f>
        <v>8324.32</v>
      </c>
      <c r="F44" s="257">
        <f>'[1]3.Interné služby'!$U$89</f>
        <v>0</v>
      </c>
      <c r="G44" s="270">
        <f>'[1]3.Interné služby'!$V$89</f>
        <v>0</v>
      </c>
      <c r="H44" s="259">
        <f t="shared" si="29"/>
        <v>4965.4799999999996</v>
      </c>
      <c r="I44" s="257">
        <f>'[2]3.Interné služby'!$W$89</f>
        <v>4965.4799999999996</v>
      </c>
      <c r="J44" s="257">
        <f>'[2]3.Interné služby'!$X$89</f>
        <v>0</v>
      </c>
      <c r="K44" s="270">
        <f>'[2]3.Interné služby'!$Y$89</f>
        <v>0</v>
      </c>
      <c r="L44" s="259">
        <f t="shared" si="30"/>
        <v>7000</v>
      </c>
      <c r="M44" s="257">
        <f>'[3]3.Interné služby'!$W$89</f>
        <v>7000</v>
      </c>
      <c r="N44" s="257">
        <f>'[3]3.Interné služby'!$X$89</f>
        <v>0</v>
      </c>
      <c r="O44" s="258">
        <f>'[3]3.Interné služby'!$Y$89</f>
        <v>0</v>
      </c>
      <c r="P44" s="259">
        <f t="shared" si="31"/>
        <v>6577.58</v>
      </c>
      <c r="Q44" s="257">
        <f>'[3]3.Interné služby'!$Z$89</f>
        <v>6577.58</v>
      </c>
      <c r="R44" s="257">
        <f>'[3]3.Interné služby'!$AA$89</f>
        <v>0</v>
      </c>
      <c r="S44" s="258">
        <f>'[3]3.Interné služby'!$AB$89</f>
        <v>0</v>
      </c>
    </row>
    <row r="45" spans="1:19" ht="16.5" thickBot="1" x14ac:dyDescent="0.3">
      <c r="B45" s="280" t="s">
        <v>199</v>
      </c>
      <c r="C45" s="276" t="s">
        <v>200</v>
      </c>
      <c r="D45" s="268">
        <f t="shared" si="28"/>
        <v>0</v>
      </c>
      <c r="E45" s="269">
        <f>'[1]3.Interné služby'!$T$95</f>
        <v>0</v>
      </c>
      <c r="F45" s="269">
        <f>'[1]3.Interné služby'!$U$95</f>
        <v>0</v>
      </c>
      <c r="G45" s="365">
        <f>'[1]3.Interné služby'!$V$95</f>
        <v>0</v>
      </c>
      <c r="H45" s="268">
        <f t="shared" si="29"/>
        <v>550</v>
      </c>
      <c r="I45" s="269">
        <f>'[2]3.Interné služby'!$W$95</f>
        <v>550</v>
      </c>
      <c r="J45" s="269">
        <f>'[2]3.Interné služby'!$X$95</f>
        <v>0</v>
      </c>
      <c r="K45" s="365">
        <f>'[2]3.Interné služby'!$Y$95</f>
        <v>0</v>
      </c>
      <c r="L45" s="268">
        <f t="shared" si="30"/>
        <v>500</v>
      </c>
      <c r="M45" s="269">
        <f>'[3]3.Interné služby'!$W$95</f>
        <v>500</v>
      </c>
      <c r="N45" s="269">
        <f>'[3]3.Interné služby'!$X$95</f>
        <v>0</v>
      </c>
      <c r="O45" s="303">
        <f>'[3]3.Interné služby'!$Y$95</f>
        <v>0</v>
      </c>
      <c r="P45" s="268">
        <f t="shared" si="31"/>
        <v>0</v>
      </c>
      <c r="Q45" s="269">
        <f>'[3]3.Interné služby'!$Z$95</f>
        <v>0</v>
      </c>
      <c r="R45" s="269">
        <f>'[3]3.Interné služby'!$AA$95</f>
        <v>0</v>
      </c>
      <c r="S45" s="303">
        <f>'[3]3.Interné služby'!$AB$95</f>
        <v>0</v>
      </c>
    </row>
    <row r="46" spans="1:19" s="123" customFormat="1" ht="15.75" x14ac:dyDescent="0.25">
      <c r="B46" s="281" t="s">
        <v>201</v>
      </c>
      <c r="C46" s="282"/>
      <c r="D46" s="265">
        <f t="shared" ref="D46" si="32">D47+D48+D51</f>
        <v>46044.14</v>
      </c>
      <c r="E46" s="266">
        <f t="shared" ref="E46:S46" si="33">E47+E48+E51</f>
        <v>46044.14</v>
      </c>
      <c r="F46" s="266">
        <f t="shared" si="33"/>
        <v>0</v>
      </c>
      <c r="G46" s="345">
        <f t="shared" si="33"/>
        <v>0</v>
      </c>
      <c r="H46" s="265">
        <f t="shared" si="33"/>
        <v>40362.54</v>
      </c>
      <c r="I46" s="266">
        <f t="shared" si="33"/>
        <v>40362.54</v>
      </c>
      <c r="J46" s="266">
        <f t="shared" si="33"/>
        <v>0</v>
      </c>
      <c r="K46" s="345">
        <f t="shared" si="33"/>
        <v>0</v>
      </c>
      <c r="L46" s="265">
        <f t="shared" si="33"/>
        <v>58400</v>
      </c>
      <c r="M46" s="266">
        <f t="shared" si="33"/>
        <v>58400</v>
      </c>
      <c r="N46" s="266">
        <f t="shared" si="33"/>
        <v>0</v>
      </c>
      <c r="O46" s="267">
        <f t="shared" si="33"/>
        <v>0</v>
      </c>
      <c r="P46" s="265">
        <f>P47+P48+P51</f>
        <v>55270.729999999996</v>
      </c>
      <c r="Q46" s="266">
        <f t="shared" si="33"/>
        <v>55270.729999999996</v>
      </c>
      <c r="R46" s="266">
        <f t="shared" si="33"/>
        <v>0</v>
      </c>
      <c r="S46" s="267">
        <f t="shared" si="33"/>
        <v>0</v>
      </c>
    </row>
    <row r="47" spans="1:19" ht="15.75" x14ac:dyDescent="0.25">
      <c r="B47" s="273" t="s">
        <v>202</v>
      </c>
      <c r="C47" s="274" t="s">
        <v>203</v>
      </c>
      <c r="D47" s="259">
        <f>SUM(E47:G47)</f>
        <v>20586.240000000002</v>
      </c>
      <c r="E47" s="257">
        <f>'[1]4.Služby občanov'!$T$4</f>
        <v>20586.240000000002</v>
      </c>
      <c r="F47" s="257">
        <f>'[1]4.Služby občanov'!$U$4</f>
        <v>0</v>
      </c>
      <c r="G47" s="270">
        <f>'[1]4.Služby občanov'!$V$4</f>
        <v>0</v>
      </c>
      <c r="H47" s="259">
        <f>SUM(I47:K47)</f>
        <v>13883.619999999999</v>
      </c>
      <c r="I47" s="257">
        <f>'[2]4.Služby občanov'!$W$4</f>
        <v>13883.619999999999</v>
      </c>
      <c r="J47" s="257">
        <f>'[2]4.Služby občanov'!$X$4</f>
        <v>0</v>
      </c>
      <c r="K47" s="270">
        <f>'[2]4.Služby občanov'!$Y$4</f>
        <v>0</v>
      </c>
      <c r="L47" s="259">
        <f>SUM(M47:O47)</f>
        <v>27700</v>
      </c>
      <c r="M47" s="257">
        <f>'[3]4.Služby občanov'!$W$4</f>
        <v>27700</v>
      </c>
      <c r="N47" s="257">
        <f>'[3]4.Služby občanov'!$X$4</f>
        <v>0</v>
      </c>
      <c r="O47" s="258">
        <f>'[3]4.Služby občanov'!$Y$4</f>
        <v>0</v>
      </c>
      <c r="P47" s="259">
        <f>SUM(Q47:S47)</f>
        <v>26097.149999999998</v>
      </c>
      <c r="Q47" s="257">
        <f>'[3]4.Služby občanov'!$Z$4</f>
        <v>26097.149999999998</v>
      </c>
      <c r="R47" s="257">
        <f>'[3]4.Služby občanov'!$AA$4</f>
        <v>0</v>
      </c>
      <c r="S47" s="258">
        <f>'[3]4.Služby občanov'!$AB$4</f>
        <v>0</v>
      </c>
    </row>
    <row r="48" spans="1:19" ht="15.75" x14ac:dyDescent="0.25">
      <c r="A48" s="125"/>
      <c r="B48" s="273" t="s">
        <v>204</v>
      </c>
      <c r="C48" s="274" t="s">
        <v>205</v>
      </c>
      <c r="D48" s="259">
        <f t="shared" ref="D48" si="34">SUM(D49:D50)</f>
        <v>25457.9</v>
      </c>
      <c r="E48" s="257">
        <f t="shared" ref="E48:K48" si="35">SUM(E49:E50)</f>
        <v>25457.9</v>
      </c>
      <c r="F48" s="257">
        <f t="shared" si="35"/>
        <v>0</v>
      </c>
      <c r="G48" s="270">
        <f t="shared" si="35"/>
        <v>0</v>
      </c>
      <c r="H48" s="259">
        <f t="shared" si="35"/>
        <v>26478.920000000002</v>
      </c>
      <c r="I48" s="257">
        <f t="shared" si="35"/>
        <v>26478.920000000002</v>
      </c>
      <c r="J48" s="257">
        <f t="shared" si="35"/>
        <v>0</v>
      </c>
      <c r="K48" s="270">
        <f t="shared" si="35"/>
        <v>0</v>
      </c>
      <c r="L48" s="259">
        <f>SUM(L49:L50)</f>
        <v>30700</v>
      </c>
      <c r="M48" s="257">
        <f>SUM(M49:M50)</f>
        <v>30700</v>
      </c>
      <c r="N48" s="257">
        <f t="shared" ref="N48:S48" si="36">SUM(N49:N50)</f>
        <v>0</v>
      </c>
      <c r="O48" s="258">
        <f t="shared" si="36"/>
        <v>0</v>
      </c>
      <c r="P48" s="259">
        <f t="shared" si="36"/>
        <v>29173.579999999998</v>
      </c>
      <c r="Q48" s="257">
        <f t="shared" si="36"/>
        <v>29173.579999999998</v>
      </c>
      <c r="R48" s="257">
        <f t="shared" si="36"/>
        <v>0</v>
      </c>
      <c r="S48" s="258">
        <f t="shared" si="36"/>
        <v>0</v>
      </c>
    </row>
    <row r="49" spans="1:19" ht="15.75" x14ac:dyDescent="0.25">
      <c r="A49" s="125"/>
      <c r="B49" s="273">
        <v>1</v>
      </c>
      <c r="C49" s="274" t="s">
        <v>206</v>
      </c>
      <c r="D49" s="259">
        <f>SUM(E49:G49)</f>
        <v>25457.9</v>
      </c>
      <c r="E49" s="257">
        <f>'[1]4.Služby občanov'!$T$17</f>
        <v>25457.9</v>
      </c>
      <c r="F49" s="257">
        <f>'[1]4.Služby občanov'!$U$17</f>
        <v>0</v>
      </c>
      <c r="G49" s="270">
        <f>'[1]4.Služby občanov'!$V$17</f>
        <v>0</v>
      </c>
      <c r="H49" s="259">
        <f>SUM(I49:K49)</f>
        <v>26478.920000000002</v>
      </c>
      <c r="I49" s="257">
        <f>'[2]4.Služby občanov'!$W$17</f>
        <v>26478.920000000002</v>
      </c>
      <c r="J49" s="257">
        <f>'[2]4.Služby občanov'!$X$17</f>
        <v>0</v>
      </c>
      <c r="K49" s="270">
        <f>'[2]4.Služby občanov'!$Y$17</f>
        <v>0</v>
      </c>
      <c r="L49" s="259">
        <f>SUM(M49:O49)</f>
        <v>29700</v>
      </c>
      <c r="M49" s="257">
        <f>'[3]4.Služby občanov'!$W$17</f>
        <v>29700</v>
      </c>
      <c r="N49" s="257">
        <f>'[3]4.Služby občanov'!$X$17</f>
        <v>0</v>
      </c>
      <c r="O49" s="258">
        <f>'[3]4.Služby občanov'!$Y$17</f>
        <v>0</v>
      </c>
      <c r="P49" s="259">
        <f>SUM(Q49:S49)</f>
        <v>29173.579999999998</v>
      </c>
      <c r="Q49" s="257">
        <f>'[3]4.Služby občanov'!$Z$17</f>
        <v>29173.579999999998</v>
      </c>
      <c r="R49" s="257">
        <f>'[3]4.Služby občanov'!$AA$17</f>
        <v>0</v>
      </c>
      <c r="S49" s="258">
        <f>'[3]4.Služby občanov'!$AB$17</f>
        <v>0</v>
      </c>
    </row>
    <row r="50" spans="1:19" ht="15.75" x14ac:dyDescent="0.25">
      <c r="A50" s="125"/>
      <c r="B50" s="273">
        <v>2</v>
      </c>
      <c r="C50" s="274" t="s">
        <v>207</v>
      </c>
      <c r="D50" s="259">
        <f>SUM(E50:G50)</f>
        <v>0</v>
      </c>
      <c r="E50" s="257">
        <f>'[1]4.Služby občanov'!$T$28</f>
        <v>0</v>
      </c>
      <c r="F50" s="257">
        <f>'[1]4.Služby občanov'!$U$28</f>
        <v>0</v>
      </c>
      <c r="G50" s="270">
        <f>'[1]4.Služby občanov'!$V$28</f>
        <v>0</v>
      </c>
      <c r="H50" s="259">
        <f>SUM(I50:K50)</f>
        <v>0</v>
      </c>
      <c r="I50" s="257">
        <f>'[2]4.Služby občanov'!$W$28</f>
        <v>0</v>
      </c>
      <c r="J50" s="257">
        <f>'[2]4.Služby občanov'!$X$28</f>
        <v>0</v>
      </c>
      <c r="K50" s="270">
        <f>'[2]4.Služby občanov'!$Y$28</f>
        <v>0</v>
      </c>
      <c r="L50" s="259">
        <f>SUM(M50:O50)</f>
        <v>1000</v>
      </c>
      <c r="M50" s="257">
        <f>'[3]4.Služby občanov'!$W$28</f>
        <v>1000</v>
      </c>
      <c r="N50" s="257">
        <f>'[3]4.Služby občanov'!$X$28</f>
        <v>0</v>
      </c>
      <c r="O50" s="258">
        <f>'[3]4.Služby občanov'!$Y$28</f>
        <v>0</v>
      </c>
      <c r="P50" s="259">
        <f>SUM(Q50:S50)</f>
        <v>0</v>
      </c>
      <c r="Q50" s="257">
        <f>'[3]4.Služby občanov'!$Z$28</f>
        <v>0</v>
      </c>
      <c r="R50" s="257">
        <f>'[3]4.Služby občanov'!$AA$28</f>
        <v>0</v>
      </c>
      <c r="S50" s="258">
        <f>'[3]4.Služby občanov'!$AB$28</f>
        <v>0</v>
      </c>
    </row>
    <row r="51" spans="1:19" ht="16.5" outlineLevel="1" thickBot="1" x14ac:dyDescent="0.3">
      <c r="A51" s="125"/>
      <c r="B51" s="283" t="s">
        <v>208</v>
      </c>
      <c r="C51" s="276" t="s">
        <v>209</v>
      </c>
      <c r="D51" s="268">
        <f>SUM(E51:G51)</f>
        <v>0</v>
      </c>
      <c r="E51" s="269">
        <f>'[1]4.Služby občanov'!$T$30</f>
        <v>0</v>
      </c>
      <c r="F51" s="269">
        <f>'[1]4.Služby občanov'!$U$30</f>
        <v>0</v>
      </c>
      <c r="G51" s="365">
        <f>'[1]4.Služby občanov'!$V$30</f>
        <v>0</v>
      </c>
      <c r="H51" s="268">
        <f>SUM(I51:K51)</f>
        <v>0</v>
      </c>
      <c r="I51" s="269">
        <f>'[2]4.Služby občanov'!$W$30</f>
        <v>0</v>
      </c>
      <c r="J51" s="269">
        <f>'[2]4.Služby občanov'!$X$30</f>
        <v>0</v>
      </c>
      <c r="K51" s="365">
        <f>'[2]4.Služby občanov'!$Y$30</f>
        <v>0</v>
      </c>
      <c r="L51" s="268">
        <f>SUM(M51:O51)</f>
        <v>0</v>
      </c>
      <c r="M51" s="269">
        <f>'[3]4.Služby občanov'!$W$30</f>
        <v>0</v>
      </c>
      <c r="N51" s="269">
        <f>'[3]4.Služby občanov'!$X$30</f>
        <v>0</v>
      </c>
      <c r="O51" s="303">
        <f>'[3]4.Služby občanov'!$Y$30</f>
        <v>0</v>
      </c>
      <c r="P51" s="259">
        <f>SUM(Q51:S51)</f>
        <v>0</v>
      </c>
      <c r="Q51" s="269">
        <f>'[3]4.Služby občanov'!$Z$30</f>
        <v>0</v>
      </c>
      <c r="R51" s="269">
        <f>'[3]4.Služby občanov'!$AA$30</f>
        <v>0</v>
      </c>
      <c r="S51" s="303">
        <f>'[3]4.Služby občanov'!$AB$30</f>
        <v>0</v>
      </c>
    </row>
    <row r="52" spans="1:19" s="123" customFormat="1" ht="15.75" x14ac:dyDescent="0.25">
      <c r="A52" s="125"/>
      <c r="B52" s="277" t="s">
        <v>210</v>
      </c>
      <c r="C52" s="284"/>
      <c r="D52" s="265">
        <f t="shared" ref="D52:E52" si="37">D53+D58+D60+D59+D65</f>
        <v>1200405.1399999999</v>
      </c>
      <c r="E52" s="266">
        <f t="shared" si="37"/>
        <v>1057700.74</v>
      </c>
      <c r="F52" s="266">
        <f t="shared" ref="F52:S52" si="38">F53+F58+F60+F59+F65</f>
        <v>142113.4</v>
      </c>
      <c r="G52" s="345">
        <f t="shared" si="38"/>
        <v>591</v>
      </c>
      <c r="H52" s="265">
        <f t="shared" si="38"/>
        <v>1208470.3800000004</v>
      </c>
      <c r="I52" s="266">
        <f t="shared" si="38"/>
        <v>1087879.9600000002</v>
      </c>
      <c r="J52" s="266">
        <f t="shared" si="38"/>
        <v>120590.42</v>
      </c>
      <c r="K52" s="345">
        <f t="shared" si="38"/>
        <v>0</v>
      </c>
      <c r="L52" s="265">
        <f t="shared" si="38"/>
        <v>1300150</v>
      </c>
      <c r="M52" s="266">
        <f t="shared" si="38"/>
        <v>1185150</v>
      </c>
      <c r="N52" s="266">
        <f t="shared" si="38"/>
        <v>115000</v>
      </c>
      <c r="O52" s="267">
        <f t="shared" si="38"/>
        <v>0</v>
      </c>
      <c r="P52" s="265">
        <f t="shared" si="38"/>
        <v>1206935.3100000003</v>
      </c>
      <c r="Q52" s="266">
        <f t="shared" si="38"/>
        <v>1091935.3100000005</v>
      </c>
      <c r="R52" s="266">
        <f>R53+R58+R60+R59+R65</f>
        <v>115000</v>
      </c>
      <c r="S52" s="267">
        <f t="shared" si="38"/>
        <v>0</v>
      </c>
    </row>
    <row r="53" spans="1:19" ht="15.75" x14ac:dyDescent="0.25">
      <c r="A53" s="125"/>
      <c r="B53" s="285" t="s">
        <v>211</v>
      </c>
      <c r="C53" s="274" t="s">
        <v>212</v>
      </c>
      <c r="D53" s="259">
        <f>SUM(D54:D57)</f>
        <v>839256.74999999988</v>
      </c>
      <c r="E53" s="257">
        <f>SUM(E54:E57)</f>
        <v>811552.34999999986</v>
      </c>
      <c r="F53" s="257">
        <f t="shared" ref="F53:K53" si="39">SUM(F54:F57)</f>
        <v>27113.4</v>
      </c>
      <c r="G53" s="270">
        <f t="shared" si="39"/>
        <v>591</v>
      </c>
      <c r="H53" s="259">
        <f t="shared" si="39"/>
        <v>821266.06000000017</v>
      </c>
      <c r="I53" s="257">
        <f t="shared" si="39"/>
        <v>815675.64000000013</v>
      </c>
      <c r="J53" s="257">
        <f t="shared" si="39"/>
        <v>5590.42</v>
      </c>
      <c r="K53" s="270">
        <f t="shared" si="39"/>
        <v>0</v>
      </c>
      <c r="L53" s="259">
        <f t="shared" ref="L53:S53" si="40">SUM(L54:L57)</f>
        <v>949950</v>
      </c>
      <c r="M53" s="257">
        <f t="shared" si="40"/>
        <v>949950</v>
      </c>
      <c r="N53" s="257">
        <f t="shared" si="40"/>
        <v>0</v>
      </c>
      <c r="O53" s="258">
        <f t="shared" si="40"/>
        <v>0</v>
      </c>
      <c r="P53" s="259">
        <f t="shared" si="40"/>
        <v>881333.04000000027</v>
      </c>
      <c r="Q53" s="257">
        <f t="shared" si="40"/>
        <v>881333.04000000027</v>
      </c>
      <c r="R53" s="257">
        <f t="shared" si="40"/>
        <v>0</v>
      </c>
      <c r="S53" s="258">
        <f t="shared" si="40"/>
        <v>0</v>
      </c>
    </row>
    <row r="54" spans="1:19" ht="15.75" x14ac:dyDescent="0.25">
      <c r="A54" s="125"/>
      <c r="B54" s="273">
        <v>1</v>
      </c>
      <c r="C54" s="274" t="s">
        <v>213</v>
      </c>
      <c r="D54" s="259">
        <f t="shared" ref="D54:D59" si="41">SUM(E54:G54)</f>
        <v>609762.59</v>
      </c>
      <c r="E54" s="257">
        <f>'[1]5.Bezpečnosť, právo a por.'!$T$5</f>
        <v>582058.18999999994</v>
      </c>
      <c r="F54" s="257">
        <f>'[1]5.Bezpečnosť, právo a por.'!$U$5</f>
        <v>27113.4</v>
      </c>
      <c r="G54" s="270">
        <f>'[1]5.Bezpečnosť, právo a por.'!$V$5</f>
        <v>591</v>
      </c>
      <c r="H54" s="259">
        <f t="shared" ref="H54:H59" si="42">SUM(I54:K54)</f>
        <v>580219.65000000014</v>
      </c>
      <c r="I54" s="257">
        <f>'[2]5.Bezpečnosť, právo a por.'!$W$5</f>
        <v>574629.2300000001</v>
      </c>
      <c r="J54" s="257">
        <f>'[2]5.Bezpečnosť, právo a por.'!$X$5</f>
        <v>5590.42</v>
      </c>
      <c r="K54" s="270">
        <f>'[2]5.Bezpečnosť, právo a por.'!$Y$5</f>
        <v>0</v>
      </c>
      <c r="L54" s="259">
        <f t="shared" ref="L54:L59" si="43">SUM(M54:O54)</f>
        <v>665100</v>
      </c>
      <c r="M54" s="257">
        <f>'[3]5.Bezpečnosť, právo a por.'!$W$5</f>
        <v>665100</v>
      </c>
      <c r="N54" s="257">
        <f>'[3]5.Bezpečnosť, právo a por.'!$X$5</f>
        <v>0</v>
      </c>
      <c r="O54" s="258">
        <f>'[3]5.Bezpečnosť, právo a por.'!$Y$5</f>
        <v>0</v>
      </c>
      <c r="P54" s="259">
        <f t="shared" ref="P54:P59" si="44">SUM(Q54:S54)</f>
        <v>614484.14000000025</v>
      </c>
      <c r="Q54" s="257">
        <f>'[3]5.Bezpečnosť, právo a por.'!$Z$5</f>
        <v>614484.14000000025</v>
      </c>
      <c r="R54" s="257">
        <f>'[3]5.Bezpečnosť, právo a por.'!$AA$5</f>
        <v>0</v>
      </c>
      <c r="S54" s="258">
        <f>'[3]5.Bezpečnosť, právo a por.'!$AB$5</f>
        <v>0</v>
      </c>
    </row>
    <row r="55" spans="1:19" ht="15.75" x14ac:dyDescent="0.25">
      <c r="B55" s="273">
        <v>2</v>
      </c>
      <c r="C55" s="274" t="s">
        <v>214</v>
      </c>
      <c r="D55" s="259">
        <f t="shared" si="41"/>
        <v>117096.99999999999</v>
      </c>
      <c r="E55" s="257">
        <f>'[1]5.Bezpečnosť, právo a por.'!$T$60</f>
        <v>117096.99999999999</v>
      </c>
      <c r="F55" s="257">
        <f>'[1]5.Bezpečnosť, právo a por.'!$U$60</f>
        <v>0</v>
      </c>
      <c r="G55" s="270">
        <f>'[1]5.Bezpečnosť, právo a por.'!$V$60</f>
        <v>0</v>
      </c>
      <c r="H55" s="259">
        <f t="shared" si="42"/>
        <v>126077.17</v>
      </c>
      <c r="I55" s="257">
        <f>'[2]5.Bezpečnosť, právo a por.'!$W$60</f>
        <v>126077.17</v>
      </c>
      <c r="J55" s="257">
        <f>'[2]5.Bezpečnosť, právo a por.'!$X$60</f>
        <v>0</v>
      </c>
      <c r="K55" s="270">
        <f>'[2]5.Bezpečnosť, právo a por.'!$Y$60</f>
        <v>0</v>
      </c>
      <c r="L55" s="259">
        <f t="shared" si="43"/>
        <v>146500</v>
      </c>
      <c r="M55" s="257">
        <f>'[3]5.Bezpečnosť, právo a por.'!$W$60</f>
        <v>146500</v>
      </c>
      <c r="N55" s="257">
        <f>'[3]5.Bezpečnosť, právo a por.'!$X$60</f>
        <v>0</v>
      </c>
      <c r="O55" s="258">
        <f>'[3]5.Bezpečnosť, právo a por.'!$Y$60</f>
        <v>0</v>
      </c>
      <c r="P55" s="259">
        <f t="shared" si="44"/>
        <v>135675.71999999997</v>
      </c>
      <c r="Q55" s="257">
        <f>'[3]5.Bezpečnosť, právo a por.'!$Z$60</f>
        <v>135675.71999999997</v>
      </c>
      <c r="R55" s="257">
        <f>'[3]5.Bezpečnosť, právo a por.'!$AA$60</f>
        <v>0</v>
      </c>
      <c r="S55" s="258">
        <f>'[3]5.Bezpečnosť, právo a por.'!$AB$60</f>
        <v>0</v>
      </c>
    </row>
    <row r="56" spans="1:19" ht="15.75" x14ac:dyDescent="0.25">
      <c r="A56" s="124"/>
      <c r="B56" s="273">
        <v>3</v>
      </c>
      <c r="C56" s="274" t="s">
        <v>215</v>
      </c>
      <c r="D56" s="259">
        <f t="shared" si="41"/>
        <v>56371.450000000004</v>
      </c>
      <c r="E56" s="257">
        <f>'[1]5.Bezpečnosť, právo a por.'!$T$82</f>
        <v>56371.450000000004</v>
      </c>
      <c r="F56" s="257">
        <f>'[1]5.Bezpečnosť, právo a por.'!$U$82</f>
        <v>0</v>
      </c>
      <c r="G56" s="270">
        <f>'[1]5.Bezpečnosť, právo a por.'!$V$82</f>
        <v>0</v>
      </c>
      <c r="H56" s="259">
        <f t="shared" si="42"/>
        <v>57242.55</v>
      </c>
      <c r="I56" s="257">
        <f>'[2]5.Bezpečnosť, právo a por.'!$W$82</f>
        <v>57242.55</v>
      </c>
      <c r="J56" s="257">
        <f>'[2]5.Bezpečnosť, právo a por.'!$X$82</f>
        <v>0</v>
      </c>
      <c r="K56" s="270">
        <f>'[2]5.Bezpečnosť, právo a por.'!$Y$82</f>
        <v>0</v>
      </c>
      <c r="L56" s="259">
        <f t="shared" si="43"/>
        <v>67000</v>
      </c>
      <c r="M56" s="257">
        <f>'[3]5.Bezpečnosť, právo a por.'!$W$82</f>
        <v>67000</v>
      </c>
      <c r="N56" s="257">
        <f>'[3]5.Bezpečnosť, právo a por.'!$X$82</f>
        <v>0</v>
      </c>
      <c r="O56" s="258">
        <f>'[3]5.Bezpečnosť, právo a por.'!$Y$82</f>
        <v>0</v>
      </c>
      <c r="P56" s="259">
        <f t="shared" si="44"/>
        <v>64184.92</v>
      </c>
      <c r="Q56" s="257">
        <f>'[3]5.Bezpečnosť, právo a por.'!$Z$82</f>
        <v>64184.92</v>
      </c>
      <c r="R56" s="257">
        <f>'[3]5.Bezpečnosť, právo a por.'!$AA$82</f>
        <v>0</v>
      </c>
      <c r="S56" s="258">
        <f>'[3]5.Bezpečnosť, právo a por.'!$AB$82</f>
        <v>0</v>
      </c>
    </row>
    <row r="57" spans="1:19" ht="15.75" x14ac:dyDescent="0.25">
      <c r="A57" s="124"/>
      <c r="B57" s="273">
        <v>4</v>
      </c>
      <c r="C57" s="274" t="s">
        <v>216</v>
      </c>
      <c r="D57" s="259">
        <f t="shared" si="41"/>
        <v>56025.71</v>
      </c>
      <c r="E57" s="257">
        <f>'[1]5.Bezpečnosť, právo a por.'!$T$85</f>
        <v>56025.71</v>
      </c>
      <c r="F57" s="257">
        <f>'[1]5.Bezpečnosť, právo a por.'!$U$85</f>
        <v>0</v>
      </c>
      <c r="G57" s="270">
        <f>'[1]5.Bezpečnosť, právo a por.'!$V$85</f>
        <v>0</v>
      </c>
      <c r="H57" s="259">
        <f t="shared" si="42"/>
        <v>57726.689999999995</v>
      </c>
      <c r="I57" s="257">
        <f>'[2]5.Bezpečnosť, právo a por.'!$W$85</f>
        <v>57726.689999999995</v>
      </c>
      <c r="J57" s="257">
        <f>'[2]5.Bezpečnosť, právo a por.'!$X$85</f>
        <v>0</v>
      </c>
      <c r="K57" s="270">
        <f>'[2]5.Bezpečnosť, právo a por.'!$Y$85</f>
        <v>0</v>
      </c>
      <c r="L57" s="259">
        <f t="shared" si="43"/>
        <v>71350</v>
      </c>
      <c r="M57" s="257">
        <f>'[3]5.Bezpečnosť, právo a por.'!$W$85</f>
        <v>71350</v>
      </c>
      <c r="N57" s="257">
        <f>'[3]5.Bezpečnosť, právo a por.'!$X$85</f>
        <v>0</v>
      </c>
      <c r="O57" s="258">
        <f>'[3]5.Bezpečnosť, právo a por.'!$Y$85</f>
        <v>0</v>
      </c>
      <c r="P57" s="259">
        <f t="shared" si="44"/>
        <v>66988.260000000009</v>
      </c>
      <c r="Q57" s="257">
        <f>'[3]5.Bezpečnosť, právo a por.'!$Z$85</f>
        <v>66988.260000000009</v>
      </c>
      <c r="R57" s="257">
        <f>'[3]5.Bezpečnosť, právo a por.'!$AA$85</f>
        <v>0</v>
      </c>
      <c r="S57" s="258">
        <f>'[3]5.Bezpečnosť, právo a por.'!$AB$85</f>
        <v>0</v>
      </c>
    </row>
    <row r="58" spans="1:19" ht="15.75" x14ac:dyDescent="0.25">
      <c r="B58" s="285" t="s">
        <v>217</v>
      </c>
      <c r="C58" s="274" t="s">
        <v>218</v>
      </c>
      <c r="D58" s="259">
        <f t="shared" si="41"/>
        <v>52380.77</v>
      </c>
      <c r="E58" s="257">
        <f>'[1]5.Bezpečnosť, právo a por.'!$T$93</f>
        <v>52380.77</v>
      </c>
      <c r="F58" s="257">
        <f>'[1]5.Bezpečnosť, právo a por.'!$U$93</f>
        <v>0</v>
      </c>
      <c r="G58" s="270">
        <f>'[1]5.Bezpečnosť, právo a por.'!$V$93</f>
        <v>0</v>
      </c>
      <c r="H58" s="259">
        <f t="shared" si="42"/>
        <v>77467.839999999997</v>
      </c>
      <c r="I58" s="257">
        <f>'[2]5.Bezpečnosť, právo a por.'!$W$93</f>
        <v>77467.839999999997</v>
      </c>
      <c r="J58" s="257">
        <f>'[2]5.Bezpečnosť, právo a por.'!$X$93</f>
        <v>0</v>
      </c>
      <c r="K58" s="270">
        <f>'[2]5.Bezpečnosť, právo a por.'!$Y$93</f>
        <v>0</v>
      </c>
      <c r="L58" s="259">
        <f t="shared" si="43"/>
        <v>20000</v>
      </c>
      <c r="M58" s="257">
        <f>'[3]5.Bezpečnosť, právo a por.'!$W$93</f>
        <v>20000</v>
      </c>
      <c r="N58" s="257">
        <f>'[3]5.Bezpečnosť, právo a por.'!$X$93</f>
        <v>0</v>
      </c>
      <c r="O58" s="258">
        <f>'[3]5.Bezpečnosť, právo a por.'!$Y$93</f>
        <v>0</v>
      </c>
      <c r="P58" s="259">
        <f t="shared" si="44"/>
        <v>1786.95</v>
      </c>
      <c r="Q58" s="257">
        <f>'[3]5.Bezpečnosť, právo a por.'!$Z$93</f>
        <v>1786.95</v>
      </c>
      <c r="R58" s="257">
        <f>'[3]5.Bezpečnosť, právo a por.'!$AA$93</f>
        <v>0</v>
      </c>
      <c r="S58" s="258">
        <f>'[3]5.Bezpečnosť, právo a por.'!$AB$93</f>
        <v>0</v>
      </c>
    </row>
    <row r="59" spans="1:19" ht="15.75" x14ac:dyDescent="0.25">
      <c r="B59" s="285" t="s">
        <v>219</v>
      </c>
      <c r="C59" s="274" t="s">
        <v>220</v>
      </c>
      <c r="D59" s="259">
        <f t="shared" si="41"/>
        <v>4295.2299999999996</v>
      </c>
      <c r="E59" s="257">
        <f>'[1]5.Bezpečnosť, právo a por.'!$T$95</f>
        <v>4295.2299999999996</v>
      </c>
      <c r="F59" s="257">
        <f>'[1]5.Bezpečnosť, právo a por.'!$U$95</f>
        <v>0</v>
      </c>
      <c r="G59" s="270">
        <f>'[1]5.Bezpečnosť, právo a por.'!$V$95</f>
        <v>0</v>
      </c>
      <c r="H59" s="259">
        <f t="shared" si="42"/>
        <v>3509.87</v>
      </c>
      <c r="I59" s="257">
        <f>'[2]5.Bezpečnosť, právo a por.'!$W$95</f>
        <v>3509.87</v>
      </c>
      <c r="J59" s="257">
        <f>'[2]5.Bezpečnosť, právo a por.'!$X$95</f>
        <v>0</v>
      </c>
      <c r="K59" s="270">
        <f>'[2]5.Bezpečnosť, právo a por.'!$Y$95</f>
        <v>0</v>
      </c>
      <c r="L59" s="259">
        <f t="shared" si="43"/>
        <v>6200</v>
      </c>
      <c r="M59" s="257">
        <f>'[3]5.Bezpečnosť, právo a por.'!$W$95</f>
        <v>6200</v>
      </c>
      <c r="N59" s="257">
        <f>'[3]5.Bezpečnosť, právo a por.'!$X$95</f>
        <v>0</v>
      </c>
      <c r="O59" s="258">
        <f>'[3]5.Bezpečnosť, právo a por.'!$Y$95</f>
        <v>0</v>
      </c>
      <c r="P59" s="259">
        <f t="shared" si="44"/>
        <v>5423.37</v>
      </c>
      <c r="Q59" s="257">
        <f>'[3]5.Bezpečnosť, právo a por.'!$Z$95</f>
        <v>5423.37</v>
      </c>
      <c r="R59" s="257">
        <f>'[3]5.Bezpečnosť, právo a por.'!$AA$95</f>
        <v>0</v>
      </c>
      <c r="S59" s="258">
        <f>'[3]5.Bezpečnosť, právo a por.'!$AB$95</f>
        <v>0</v>
      </c>
    </row>
    <row r="60" spans="1:19" ht="15.75" x14ac:dyDescent="0.25">
      <c r="B60" s="285" t="s">
        <v>221</v>
      </c>
      <c r="C60" s="274" t="s">
        <v>222</v>
      </c>
      <c r="D60" s="259">
        <f t="shared" ref="D60" si="45">SUM(D61:D64)</f>
        <v>297458.78999999998</v>
      </c>
      <c r="E60" s="257">
        <f t="shared" ref="E60:K60" si="46">SUM(E61:E64)</f>
        <v>182458.78999999998</v>
      </c>
      <c r="F60" s="257">
        <f t="shared" si="46"/>
        <v>115000</v>
      </c>
      <c r="G60" s="270">
        <f t="shared" si="46"/>
        <v>0</v>
      </c>
      <c r="H60" s="259">
        <f t="shared" si="46"/>
        <v>298226.61</v>
      </c>
      <c r="I60" s="257">
        <f t="shared" si="46"/>
        <v>183226.61</v>
      </c>
      <c r="J60" s="257">
        <f t="shared" si="46"/>
        <v>115000</v>
      </c>
      <c r="K60" s="270">
        <f t="shared" si="46"/>
        <v>0</v>
      </c>
      <c r="L60" s="259">
        <f>SUM(L61:L64)</f>
        <v>312700</v>
      </c>
      <c r="M60" s="257">
        <f t="shared" ref="M60:S60" si="47">SUM(M61:M64)</f>
        <v>197700</v>
      </c>
      <c r="N60" s="257">
        <f t="shared" si="47"/>
        <v>115000</v>
      </c>
      <c r="O60" s="258">
        <f t="shared" si="47"/>
        <v>0</v>
      </c>
      <c r="P60" s="259">
        <f t="shared" si="47"/>
        <v>312619.33999999997</v>
      </c>
      <c r="Q60" s="257">
        <f t="shared" si="47"/>
        <v>197619.34</v>
      </c>
      <c r="R60" s="257">
        <f t="shared" si="47"/>
        <v>115000</v>
      </c>
      <c r="S60" s="258">
        <f t="shared" si="47"/>
        <v>0</v>
      </c>
    </row>
    <row r="61" spans="1:19" ht="15.75" x14ac:dyDescent="0.25">
      <c r="B61" s="273">
        <v>1</v>
      </c>
      <c r="C61" s="274" t="s">
        <v>223</v>
      </c>
      <c r="D61" s="259">
        <f>SUM(E61:G61)</f>
        <v>115000</v>
      </c>
      <c r="E61" s="257">
        <f>'[1]5.Bezpečnosť, právo a por.'!$T$113</f>
        <v>0</v>
      </c>
      <c r="F61" s="257">
        <f>'[1]5.Bezpečnosť, právo a por.'!$U$113</f>
        <v>115000</v>
      </c>
      <c r="G61" s="270">
        <f>'[1]5.Bezpečnosť, právo a por.'!$V$113</f>
        <v>0</v>
      </c>
      <c r="H61" s="259">
        <f>SUM(I61:K61)</f>
        <v>115000</v>
      </c>
      <c r="I61" s="257">
        <f>'[2]5.Bezpečnosť, právo a por.'!$W$113</f>
        <v>0</v>
      </c>
      <c r="J61" s="257">
        <f>'[2]5.Bezpečnosť, právo a por.'!$X$113</f>
        <v>115000</v>
      </c>
      <c r="K61" s="270">
        <f>'[2]5.Bezpečnosť, právo a por.'!$Y$113</f>
        <v>0</v>
      </c>
      <c r="L61" s="259">
        <f>SUM(M61:O61)</f>
        <v>115000</v>
      </c>
      <c r="M61" s="257">
        <f>'[3]5.Bezpečnosť, právo a por.'!$W$113</f>
        <v>0</v>
      </c>
      <c r="N61" s="257">
        <f>'[3]5.Bezpečnosť, právo a por.'!$X$113</f>
        <v>115000</v>
      </c>
      <c r="O61" s="258">
        <f>'[3]5.Bezpečnosť, právo a por.'!$Y$113</f>
        <v>0</v>
      </c>
      <c r="P61" s="259">
        <f>SUM(Q61:S61)</f>
        <v>115000</v>
      </c>
      <c r="Q61" s="257">
        <f>'[3]5.Bezpečnosť, právo a por.'!$Z$113</f>
        <v>0</v>
      </c>
      <c r="R61" s="257">
        <f>'[3]5.Bezpečnosť, právo a por.'!$AA$113</f>
        <v>115000</v>
      </c>
      <c r="S61" s="258">
        <f>'[3]5.Bezpečnosť, právo a por.'!$AB$113</f>
        <v>0</v>
      </c>
    </row>
    <row r="62" spans="1:19" ht="15.75" x14ac:dyDescent="0.25">
      <c r="B62" s="273">
        <v>2</v>
      </c>
      <c r="C62" s="274" t="s">
        <v>224</v>
      </c>
      <c r="D62" s="259">
        <f>SUM(E62:G62)</f>
        <v>83052.86</v>
      </c>
      <c r="E62" s="257">
        <f>'[1]5.Bezpečnosť, právo a por.'!$T$120</f>
        <v>83052.86</v>
      </c>
      <c r="F62" s="257">
        <f>'[1]5.Bezpečnosť, právo a por.'!$U$120</f>
        <v>0</v>
      </c>
      <c r="G62" s="270">
        <f>'[1]5.Bezpečnosť, právo a por.'!$V$120</f>
        <v>0</v>
      </c>
      <c r="H62" s="259">
        <f>SUM(I62:K62)</f>
        <v>88711.37</v>
      </c>
      <c r="I62" s="257">
        <f>'[2]5.Bezpečnosť, právo a por.'!$W$120</f>
        <v>88711.37</v>
      </c>
      <c r="J62" s="257">
        <f>'[2]5.Bezpečnosť, právo a por.'!$X$120</f>
        <v>0</v>
      </c>
      <c r="K62" s="270">
        <f>'[2]5.Bezpečnosť, právo a por.'!$Y$120</f>
        <v>0</v>
      </c>
      <c r="L62" s="259">
        <f>SUM(M62:O62)</f>
        <v>95600</v>
      </c>
      <c r="M62" s="257">
        <f>'[3]5.Bezpečnosť, právo a por.'!$W$120</f>
        <v>95600</v>
      </c>
      <c r="N62" s="257">
        <f>'[3]5.Bezpečnosť, právo a por.'!$X$120</f>
        <v>0</v>
      </c>
      <c r="O62" s="258">
        <f>'[3]5.Bezpečnosť, právo a por.'!$Y$120</f>
        <v>0</v>
      </c>
      <c r="P62" s="259">
        <f>SUM(Q62:S62)</f>
        <v>95542.59</v>
      </c>
      <c r="Q62" s="257">
        <f>'[3]5.Bezpečnosť, právo a por.'!$Z$120</f>
        <v>95542.59</v>
      </c>
      <c r="R62" s="257">
        <f>'[3]5.Bezpečnosť, právo a por.'!$AA$120</f>
        <v>0</v>
      </c>
      <c r="S62" s="258">
        <f>'[3]5.Bezpečnosť, právo a por.'!$AB$120</f>
        <v>0</v>
      </c>
    </row>
    <row r="63" spans="1:19" ht="15.75" x14ac:dyDescent="0.25">
      <c r="B63" s="273">
        <v>3</v>
      </c>
      <c r="C63" s="274" t="s">
        <v>225</v>
      </c>
      <c r="D63" s="259">
        <f>SUM(E63:G63)</f>
        <v>99405.93</v>
      </c>
      <c r="E63" s="257">
        <f>'[1]5.Bezpečnosť, právo a por.'!$T$123</f>
        <v>99405.93</v>
      </c>
      <c r="F63" s="257">
        <f>'[1]5.Bezpečnosť, právo a por.'!$U$123</f>
        <v>0</v>
      </c>
      <c r="G63" s="270">
        <f>'[1]5.Bezpečnosť, právo a por.'!$V$123</f>
        <v>0</v>
      </c>
      <c r="H63" s="259">
        <f>SUM(I63:K63)</f>
        <v>94515.24</v>
      </c>
      <c r="I63" s="257">
        <f>'[2]5.Bezpečnosť, právo a por.'!$W$123</f>
        <v>94515.24</v>
      </c>
      <c r="J63" s="257">
        <f>'[2]5.Bezpečnosť, právo a por.'!$X$123</f>
        <v>0</v>
      </c>
      <c r="K63" s="270">
        <f>'[2]5.Bezpečnosť, právo a por.'!$Y$123</f>
        <v>0</v>
      </c>
      <c r="L63" s="259">
        <f>SUM(M63:O63)</f>
        <v>102100</v>
      </c>
      <c r="M63" s="257">
        <f>'[3]5.Bezpečnosť, právo a por.'!$W$123</f>
        <v>102100</v>
      </c>
      <c r="N63" s="257">
        <f>'[3]5.Bezpečnosť, právo a por.'!$X$123</f>
        <v>0</v>
      </c>
      <c r="O63" s="258">
        <f>'[3]5.Bezpečnosť, právo a por.'!$Y$123</f>
        <v>0</v>
      </c>
      <c r="P63" s="259">
        <f>SUM(Q63:S63)</f>
        <v>102076.75</v>
      </c>
      <c r="Q63" s="257">
        <f>'[3]5.Bezpečnosť, právo a por.'!$Z$123</f>
        <v>102076.75</v>
      </c>
      <c r="R63" s="257">
        <f>'[3]5.Bezpečnosť, právo a por.'!$AA$123</f>
        <v>0</v>
      </c>
      <c r="S63" s="258">
        <f>'[3]5.Bezpečnosť, právo a por.'!$AB$123</f>
        <v>0</v>
      </c>
    </row>
    <row r="64" spans="1:19" ht="15.75" x14ac:dyDescent="0.25">
      <c r="B64" s="273">
        <v>4</v>
      </c>
      <c r="C64" s="274" t="s">
        <v>226</v>
      </c>
      <c r="D64" s="259">
        <f>SUM(E64:G64)</f>
        <v>0</v>
      </c>
      <c r="E64" s="257">
        <f>'[1]5.Bezpečnosť, právo a por.'!$T$126</f>
        <v>0</v>
      </c>
      <c r="F64" s="257">
        <f>'[1]5.Bezpečnosť, právo a por.'!$U$126</f>
        <v>0</v>
      </c>
      <c r="G64" s="270">
        <f>'[1]5.Bezpečnosť, právo a por.'!$V$126</f>
        <v>0</v>
      </c>
      <c r="H64" s="259">
        <f>SUM(I64:K64)</f>
        <v>0</v>
      </c>
      <c r="I64" s="257">
        <f>'[2]5.Bezpečnosť, právo a por.'!$W$126</f>
        <v>0</v>
      </c>
      <c r="J64" s="257">
        <f>'[2]5.Bezpečnosť, právo a por.'!$X$126</f>
        <v>0</v>
      </c>
      <c r="K64" s="270">
        <f>'[2]5.Bezpečnosť, právo a por.'!$Y$126</f>
        <v>0</v>
      </c>
      <c r="L64" s="259">
        <f>SUM(M64:O64)</f>
        <v>0</v>
      </c>
      <c r="M64" s="257">
        <f>'[3]5.Bezpečnosť, právo a por.'!$W$126</f>
        <v>0</v>
      </c>
      <c r="N64" s="257">
        <f>'[3]5.Bezpečnosť, právo a por.'!$X$126</f>
        <v>0</v>
      </c>
      <c r="O64" s="258">
        <f>'[3]5.Bezpečnosť, právo a por.'!$Y$126</f>
        <v>0</v>
      </c>
      <c r="P64" s="259">
        <f>SUM(Q64:S64)</f>
        <v>0</v>
      </c>
      <c r="Q64" s="257">
        <f>'[3]5.Bezpečnosť, právo a por.'!$Z$126</f>
        <v>0</v>
      </c>
      <c r="R64" s="257">
        <f>'[3]5.Bezpečnosť, právo a por.'!$AA$126</f>
        <v>0</v>
      </c>
      <c r="S64" s="258">
        <f>'[3]5.Bezpečnosť, právo a por.'!$AB$126</f>
        <v>0</v>
      </c>
    </row>
    <row r="65" spans="1:19" ht="15.75" x14ac:dyDescent="0.25">
      <c r="A65" s="125"/>
      <c r="B65" s="285" t="s">
        <v>227</v>
      </c>
      <c r="C65" s="286" t="s">
        <v>228</v>
      </c>
      <c r="D65" s="259">
        <f t="shared" ref="D65" si="48">SUM(D66:D67)</f>
        <v>7013.6</v>
      </c>
      <c r="E65" s="257">
        <f t="shared" ref="E65:K65" si="49">SUM(E66:E67)</f>
        <v>7013.6</v>
      </c>
      <c r="F65" s="257">
        <f t="shared" si="49"/>
        <v>0</v>
      </c>
      <c r="G65" s="270">
        <f t="shared" si="49"/>
        <v>0</v>
      </c>
      <c r="H65" s="259">
        <f t="shared" si="49"/>
        <v>8000</v>
      </c>
      <c r="I65" s="257">
        <f t="shared" si="49"/>
        <v>8000</v>
      </c>
      <c r="J65" s="257">
        <f t="shared" si="49"/>
        <v>0</v>
      </c>
      <c r="K65" s="270">
        <f t="shared" si="49"/>
        <v>0</v>
      </c>
      <c r="L65" s="259">
        <f>SUM(L66:L67)</f>
        <v>11300</v>
      </c>
      <c r="M65" s="257">
        <f t="shared" ref="M65:S65" si="50">SUM(M66:M67)</f>
        <v>11300</v>
      </c>
      <c r="N65" s="257">
        <f t="shared" si="50"/>
        <v>0</v>
      </c>
      <c r="O65" s="258">
        <f t="shared" si="50"/>
        <v>0</v>
      </c>
      <c r="P65" s="259">
        <f t="shared" si="50"/>
        <v>5772.6100000000006</v>
      </c>
      <c r="Q65" s="257">
        <f t="shared" si="50"/>
        <v>5772.6100000000006</v>
      </c>
      <c r="R65" s="257">
        <f t="shared" si="50"/>
        <v>0</v>
      </c>
      <c r="S65" s="258">
        <f t="shared" si="50"/>
        <v>0</v>
      </c>
    </row>
    <row r="66" spans="1:19" ht="15.75" x14ac:dyDescent="0.25">
      <c r="A66" s="125"/>
      <c r="B66" s="273">
        <v>1</v>
      </c>
      <c r="C66" s="274" t="s">
        <v>229</v>
      </c>
      <c r="D66" s="259">
        <f>SUM(E66:G66)</f>
        <v>5013.6000000000004</v>
      </c>
      <c r="E66" s="257">
        <f>'[1]5.Bezpečnosť, právo a por.'!$T$130</f>
        <v>5013.6000000000004</v>
      </c>
      <c r="F66" s="257">
        <f>'[1]5.Bezpečnosť, právo a por.'!$U$130</f>
        <v>0</v>
      </c>
      <c r="G66" s="270">
        <f>'[1]5.Bezpečnosť, právo a por.'!$V$130</f>
        <v>0</v>
      </c>
      <c r="H66" s="259">
        <f>SUM(I66:K66)</f>
        <v>5000</v>
      </c>
      <c r="I66" s="257">
        <f>'[2]5.Bezpečnosť, právo a por.'!$W$130</f>
        <v>5000</v>
      </c>
      <c r="J66" s="257">
        <f>'[2]5.Bezpečnosť, právo a por.'!$X$130</f>
        <v>0</v>
      </c>
      <c r="K66" s="270">
        <f>'[2]5.Bezpečnosť, právo a por.'!$Y$130</f>
        <v>0</v>
      </c>
      <c r="L66" s="259">
        <f>SUM(M66:O66)</f>
        <v>8300</v>
      </c>
      <c r="M66" s="257">
        <f>'[3]5.Bezpečnosť, právo a por.'!$W$130</f>
        <v>8300</v>
      </c>
      <c r="N66" s="257">
        <f>'[3]5.Bezpečnosť, právo a por.'!$X$130</f>
        <v>0</v>
      </c>
      <c r="O66" s="258">
        <f>'[3]5.Bezpečnosť, právo a por.'!$Y$130</f>
        <v>0</v>
      </c>
      <c r="P66" s="259">
        <f>SUM(Q66:S66)</f>
        <v>2772.61</v>
      </c>
      <c r="Q66" s="257">
        <f>'[3]5.Bezpečnosť, právo a por.'!$Z$130</f>
        <v>2772.61</v>
      </c>
      <c r="R66" s="257">
        <f>'[3]5.Bezpečnosť, právo a por.'!$AA$130</f>
        <v>0</v>
      </c>
      <c r="S66" s="258">
        <f>'[3]5.Bezpečnosť, právo a por.'!$AB$130</f>
        <v>0</v>
      </c>
    </row>
    <row r="67" spans="1:19" ht="16.5" thickBot="1" x14ac:dyDescent="0.3">
      <c r="A67" s="125"/>
      <c r="B67" s="275">
        <v>2</v>
      </c>
      <c r="C67" s="366" t="s">
        <v>421</v>
      </c>
      <c r="D67" s="268">
        <f>SUM(E67:G67)</f>
        <v>2000</v>
      </c>
      <c r="E67" s="269">
        <f>'[1]5.Bezpečnosť, právo a por.'!$T$132</f>
        <v>2000</v>
      </c>
      <c r="F67" s="269">
        <f>'[1]5.Bezpečnosť, právo a por.'!$U$132</f>
        <v>0</v>
      </c>
      <c r="G67" s="365">
        <f>'[1]5.Bezpečnosť, právo a por.'!$V$132</f>
        <v>0</v>
      </c>
      <c r="H67" s="268">
        <f>SUM(I67:K67)</f>
        <v>3000</v>
      </c>
      <c r="I67" s="269">
        <f>'[2]5.Bezpečnosť, právo a por.'!$W$132</f>
        <v>3000</v>
      </c>
      <c r="J67" s="269">
        <f>'[2]5.Bezpečnosť, právo a por.'!$X$132</f>
        <v>0</v>
      </c>
      <c r="K67" s="365">
        <f>'[2]5.Bezpečnosť, právo a por.'!$Y$132</f>
        <v>0</v>
      </c>
      <c r="L67" s="268">
        <f>SUM(M67:O67)</f>
        <v>3000</v>
      </c>
      <c r="M67" s="269">
        <f>'[3]5.Bezpečnosť, právo a por.'!$W$132</f>
        <v>3000</v>
      </c>
      <c r="N67" s="269">
        <f>'[3]5.Bezpečnosť, právo a por.'!$X$132</f>
        <v>0</v>
      </c>
      <c r="O67" s="303">
        <f>'[3]5.Bezpečnosť, právo a por.'!$Y$132</f>
        <v>0</v>
      </c>
      <c r="P67" s="268">
        <f>SUM(Q67:S67)</f>
        <v>3000</v>
      </c>
      <c r="Q67" s="269">
        <f>'[3]5.Bezpečnosť, právo a por.'!$Z$132</f>
        <v>3000</v>
      </c>
      <c r="R67" s="269">
        <f>'[3]5.Bezpečnosť, právo a por.'!$AA$132</f>
        <v>0</v>
      </c>
      <c r="S67" s="303">
        <f>'[3]5.Bezpečnosť, právo a por.'!$AB$132</f>
        <v>0</v>
      </c>
    </row>
    <row r="68" spans="1:19" s="123" customFormat="1" ht="15.75" x14ac:dyDescent="0.25">
      <c r="A68" s="125"/>
      <c r="B68" s="277" t="s">
        <v>231</v>
      </c>
      <c r="C68" s="278"/>
      <c r="D68" s="265">
        <f t="shared" ref="D68" si="51">D69+D72+D75</f>
        <v>961338.8899999999</v>
      </c>
      <c r="E68" s="266">
        <f t="shared" ref="E68:S68" si="52">E69+E72+E75</f>
        <v>919518.8899999999</v>
      </c>
      <c r="F68" s="266">
        <f t="shared" si="52"/>
        <v>41820</v>
      </c>
      <c r="G68" s="345">
        <f t="shared" si="52"/>
        <v>0</v>
      </c>
      <c r="H68" s="265">
        <f t="shared" si="52"/>
        <v>962534.77</v>
      </c>
      <c r="I68" s="266">
        <f t="shared" si="52"/>
        <v>871761.29</v>
      </c>
      <c r="J68" s="266">
        <f t="shared" si="52"/>
        <v>90773.48</v>
      </c>
      <c r="K68" s="345">
        <f t="shared" si="52"/>
        <v>0</v>
      </c>
      <c r="L68" s="265">
        <f t="shared" si="52"/>
        <v>1160670</v>
      </c>
      <c r="M68" s="266">
        <f t="shared" si="52"/>
        <v>1062540</v>
      </c>
      <c r="N68" s="266">
        <f t="shared" si="52"/>
        <v>98130</v>
      </c>
      <c r="O68" s="267">
        <f t="shared" si="52"/>
        <v>0</v>
      </c>
      <c r="P68" s="265">
        <f t="shared" si="52"/>
        <v>1148137.26</v>
      </c>
      <c r="Q68" s="266">
        <f t="shared" si="52"/>
        <v>1050010.92</v>
      </c>
      <c r="R68" s="266">
        <f t="shared" si="52"/>
        <v>98126.34</v>
      </c>
      <c r="S68" s="267">
        <f t="shared" si="52"/>
        <v>0</v>
      </c>
    </row>
    <row r="69" spans="1:19" ht="15.75" x14ac:dyDescent="0.25">
      <c r="A69" s="124"/>
      <c r="B69" s="285" t="s">
        <v>232</v>
      </c>
      <c r="C69" s="286" t="s">
        <v>233</v>
      </c>
      <c r="D69" s="259">
        <f t="shared" ref="D69:L69" si="53">SUM(D70:D71)</f>
        <v>838643.19999999995</v>
      </c>
      <c r="E69" s="257">
        <f t="shared" si="53"/>
        <v>796823.2</v>
      </c>
      <c r="F69" s="257">
        <f t="shared" si="53"/>
        <v>41820</v>
      </c>
      <c r="G69" s="270">
        <f t="shared" si="53"/>
        <v>0</v>
      </c>
      <c r="H69" s="259">
        <f t="shared" si="53"/>
        <v>826396.02</v>
      </c>
      <c r="I69" s="257">
        <f t="shared" si="53"/>
        <v>735622.54</v>
      </c>
      <c r="J69" s="257">
        <f t="shared" si="53"/>
        <v>90773.48</v>
      </c>
      <c r="K69" s="270">
        <f t="shared" si="53"/>
        <v>0</v>
      </c>
      <c r="L69" s="259">
        <f t="shared" si="53"/>
        <v>1014610</v>
      </c>
      <c r="M69" s="257">
        <f t="shared" ref="M69:S69" si="54">SUM(M70:M71)</f>
        <v>916480</v>
      </c>
      <c r="N69" s="257">
        <f t="shared" si="54"/>
        <v>98130</v>
      </c>
      <c r="O69" s="258">
        <f t="shared" si="54"/>
        <v>0</v>
      </c>
      <c r="P69" s="259">
        <f t="shared" si="54"/>
        <v>1002886.52</v>
      </c>
      <c r="Q69" s="257">
        <f t="shared" si="54"/>
        <v>904760.18</v>
      </c>
      <c r="R69" s="257">
        <f t="shared" si="54"/>
        <v>98126.34</v>
      </c>
      <c r="S69" s="258">
        <f t="shared" si="54"/>
        <v>0</v>
      </c>
    </row>
    <row r="70" spans="1:19" ht="15.75" x14ac:dyDescent="0.25">
      <c r="B70" s="273">
        <v>1</v>
      </c>
      <c r="C70" s="286" t="s">
        <v>234</v>
      </c>
      <c r="D70" s="259">
        <f>SUM(E70:G70)</f>
        <v>46019.99</v>
      </c>
      <c r="E70" s="257">
        <f>'[1]6.Odpadové hospodárstvo'!$T$5</f>
        <v>4199.99</v>
      </c>
      <c r="F70" s="257">
        <f>'[1]6.Odpadové hospodárstvo'!$U$5</f>
        <v>41820</v>
      </c>
      <c r="G70" s="270">
        <f>'[1]6.Odpadové hospodárstvo'!$V$5</f>
        <v>0</v>
      </c>
      <c r="H70" s="259">
        <f>SUM(I70:K70)</f>
        <v>99598.73</v>
      </c>
      <c r="I70" s="257">
        <f>'[2]6.Odpadové hospodárstvo'!$W$5</f>
        <v>8825.25</v>
      </c>
      <c r="J70" s="257">
        <f>'[2]6.Odpadové hospodárstvo'!$X$5</f>
        <v>90773.48</v>
      </c>
      <c r="K70" s="270">
        <f>'[2]6.Odpadové hospodárstvo'!$Y$5</f>
        <v>0</v>
      </c>
      <c r="L70" s="259">
        <f>SUM(M70:O70)</f>
        <v>107630</v>
      </c>
      <c r="M70" s="257">
        <f>'[3]6.Odpadové hospodárstvo'!$W$5</f>
        <v>9500</v>
      </c>
      <c r="N70" s="257">
        <f>'[3]6.Odpadové hospodárstvo'!$X$5</f>
        <v>98130</v>
      </c>
      <c r="O70" s="258">
        <f>'[3]6.Odpadové hospodárstvo'!$Y$5</f>
        <v>0</v>
      </c>
      <c r="P70" s="259">
        <f>SUM(Q70:S70)</f>
        <v>101778.73</v>
      </c>
      <c r="Q70" s="257">
        <f>'[3]6.Odpadové hospodárstvo'!$Z$5</f>
        <v>3652.39</v>
      </c>
      <c r="R70" s="257">
        <f>'[3]6.Odpadové hospodárstvo'!$AA$5</f>
        <v>98126.34</v>
      </c>
      <c r="S70" s="258">
        <f>'[3]6.Odpadové hospodárstvo'!$AB$5</f>
        <v>0</v>
      </c>
    </row>
    <row r="71" spans="1:19" ht="15.75" x14ac:dyDescent="0.25">
      <c r="B71" s="273">
        <v>2</v>
      </c>
      <c r="C71" s="274" t="s">
        <v>235</v>
      </c>
      <c r="D71" s="259">
        <f>SUM(E71:G71)</f>
        <v>792623.21</v>
      </c>
      <c r="E71" s="257">
        <f>'[1]6.Odpadové hospodárstvo'!$T$10</f>
        <v>792623.21</v>
      </c>
      <c r="F71" s="257">
        <f>'[1]6.Odpadové hospodárstvo'!$U$10</f>
        <v>0</v>
      </c>
      <c r="G71" s="270">
        <f>'[1]6.Odpadové hospodárstvo'!$V$10</f>
        <v>0</v>
      </c>
      <c r="H71" s="259">
        <f>SUM(I71:K71)</f>
        <v>726797.29</v>
      </c>
      <c r="I71" s="257">
        <f>'[2]6.Odpadové hospodárstvo'!$W$10</f>
        <v>726797.29</v>
      </c>
      <c r="J71" s="257">
        <f>'[2]6.Odpadové hospodárstvo'!$X$10</f>
        <v>0</v>
      </c>
      <c r="K71" s="270">
        <f>'[2]6.Odpadové hospodárstvo'!$Y$10</f>
        <v>0</v>
      </c>
      <c r="L71" s="259">
        <f>SUM(M71:O71)</f>
        <v>906980</v>
      </c>
      <c r="M71" s="257">
        <f>'[3]6.Odpadové hospodárstvo'!$W$10</f>
        <v>906980</v>
      </c>
      <c r="N71" s="257">
        <f>'[3]6.Odpadové hospodárstvo'!$X$10</f>
        <v>0</v>
      </c>
      <c r="O71" s="258">
        <f>'[3]6.Odpadové hospodárstvo'!$Y$10</f>
        <v>0</v>
      </c>
      <c r="P71" s="259">
        <f>SUM(Q71:S71)</f>
        <v>901107.79</v>
      </c>
      <c r="Q71" s="257">
        <f>'[3]6.Odpadové hospodárstvo'!$Z$10</f>
        <v>901107.79</v>
      </c>
      <c r="R71" s="257">
        <f>'[3]6.Odpadové hospodárstvo'!$AA$10</f>
        <v>0</v>
      </c>
      <c r="S71" s="258">
        <f>'[3]6.Odpadové hospodárstvo'!$AB$10</f>
        <v>0</v>
      </c>
    </row>
    <row r="72" spans="1:19" ht="15.75" x14ac:dyDescent="0.25">
      <c r="B72" s="285" t="s">
        <v>236</v>
      </c>
      <c r="C72" s="274" t="s">
        <v>237</v>
      </c>
      <c r="D72" s="259">
        <f t="shared" ref="D72" si="55">SUM(D73:D74)</f>
        <v>0</v>
      </c>
      <c r="E72" s="257">
        <f t="shared" ref="E72:K72" si="56">SUM(E73:E74)</f>
        <v>0</v>
      </c>
      <c r="F72" s="257">
        <f t="shared" si="56"/>
        <v>0</v>
      </c>
      <c r="G72" s="270">
        <f t="shared" si="56"/>
        <v>0</v>
      </c>
      <c r="H72" s="259">
        <f t="shared" si="56"/>
        <v>0</v>
      </c>
      <c r="I72" s="257">
        <f t="shared" si="56"/>
        <v>0</v>
      </c>
      <c r="J72" s="257">
        <f t="shared" si="56"/>
        <v>0</v>
      </c>
      <c r="K72" s="270">
        <f t="shared" si="56"/>
        <v>0</v>
      </c>
      <c r="L72" s="259">
        <f>SUM(L73:L74)</f>
        <v>0</v>
      </c>
      <c r="M72" s="257">
        <f t="shared" ref="M72:S72" si="57">SUM(M73:M74)</f>
        <v>0</v>
      </c>
      <c r="N72" s="257">
        <f t="shared" si="57"/>
        <v>0</v>
      </c>
      <c r="O72" s="258">
        <f t="shared" si="57"/>
        <v>0</v>
      </c>
      <c r="P72" s="259">
        <f t="shared" si="57"/>
        <v>0</v>
      </c>
      <c r="Q72" s="257">
        <f t="shared" si="57"/>
        <v>0</v>
      </c>
      <c r="R72" s="257">
        <f t="shared" si="57"/>
        <v>0</v>
      </c>
      <c r="S72" s="258">
        <f t="shared" si="57"/>
        <v>0</v>
      </c>
    </row>
    <row r="73" spans="1:19" ht="15.75" x14ac:dyDescent="0.25">
      <c r="B73" s="273">
        <v>1</v>
      </c>
      <c r="C73" s="274" t="s">
        <v>238</v>
      </c>
      <c r="D73" s="259">
        <f>SUM(E73:G73)</f>
        <v>0</v>
      </c>
      <c r="E73" s="257">
        <f>'[1]6.Odpadové hospodárstvo'!$T$25</f>
        <v>0</v>
      </c>
      <c r="F73" s="257">
        <f>'[1]6.Odpadové hospodárstvo'!$U$25</f>
        <v>0</v>
      </c>
      <c r="G73" s="270">
        <f>'[1]6.Odpadové hospodárstvo'!$V$25</f>
        <v>0</v>
      </c>
      <c r="H73" s="259">
        <f>SUM(I73:K73)</f>
        <v>0</v>
      </c>
      <c r="I73" s="257">
        <f>'[2]6.Odpadové hospodárstvo'!$W$25</f>
        <v>0</v>
      </c>
      <c r="J73" s="257">
        <f>'[2]6.Odpadové hospodárstvo'!$X$25</f>
        <v>0</v>
      </c>
      <c r="K73" s="270">
        <f>'[2]6.Odpadové hospodárstvo'!$Y$25</f>
        <v>0</v>
      </c>
      <c r="L73" s="259">
        <f>SUM(M73:O73)</f>
        <v>0</v>
      </c>
      <c r="M73" s="257">
        <f>'[3]6.Odpadové hospodárstvo'!$W$26</f>
        <v>0</v>
      </c>
      <c r="N73" s="257">
        <f>'[3]6.Odpadové hospodárstvo'!$X$26</f>
        <v>0</v>
      </c>
      <c r="O73" s="258">
        <f>'[3]6.Odpadové hospodárstvo'!$Y$26</f>
        <v>0</v>
      </c>
      <c r="P73" s="259">
        <f>SUM(Q73:S73)</f>
        <v>0</v>
      </c>
      <c r="Q73" s="257">
        <f>'[3]6.Odpadové hospodárstvo'!$Z$26</f>
        <v>0</v>
      </c>
      <c r="R73" s="257">
        <f>'[3]6.Odpadové hospodárstvo'!$AA$26</f>
        <v>0</v>
      </c>
      <c r="S73" s="258">
        <f>'[3]6.Odpadové hospodárstvo'!$AB$26</f>
        <v>0</v>
      </c>
    </row>
    <row r="74" spans="1:19" ht="15.75" x14ac:dyDescent="0.25">
      <c r="B74" s="273">
        <v>2</v>
      </c>
      <c r="C74" s="286" t="s">
        <v>239</v>
      </c>
      <c r="D74" s="259">
        <f>SUM(E74:G74)</f>
        <v>0</v>
      </c>
      <c r="E74" s="257">
        <f>'[1]6.Odpadové hospodárstvo'!$T$28</f>
        <v>0</v>
      </c>
      <c r="F74" s="257">
        <f>'[1]6.Odpadové hospodárstvo'!$U$28</f>
        <v>0</v>
      </c>
      <c r="G74" s="270">
        <f>'[1]6.Odpadové hospodárstvo'!$V$28</f>
        <v>0</v>
      </c>
      <c r="H74" s="259">
        <f>SUM(I74:K74)</f>
        <v>0</v>
      </c>
      <c r="I74" s="257">
        <f>'[2]6.Odpadové hospodárstvo'!$W$28</f>
        <v>0</v>
      </c>
      <c r="J74" s="257">
        <f>'[2]6.Odpadové hospodárstvo'!$X$28</f>
        <v>0</v>
      </c>
      <c r="K74" s="270">
        <f>'[2]6.Odpadové hospodárstvo'!$Y$28</f>
        <v>0</v>
      </c>
      <c r="L74" s="259">
        <f>SUM(M74:O74)</f>
        <v>0</v>
      </c>
      <c r="M74" s="257">
        <f>'[3]6.Odpadové hospodárstvo'!$W$29</f>
        <v>0</v>
      </c>
      <c r="N74" s="257">
        <f>'[3]6.Odpadové hospodárstvo'!$X$29</f>
        <v>0</v>
      </c>
      <c r="O74" s="258">
        <f>'[3]6.Odpadové hospodárstvo'!$Y$29</f>
        <v>0</v>
      </c>
      <c r="P74" s="259">
        <f>SUM(Q74:S74)</f>
        <v>0</v>
      </c>
      <c r="Q74" s="257">
        <f>'[3]6.Odpadové hospodárstvo'!$Z$29</f>
        <v>0</v>
      </c>
      <c r="R74" s="257">
        <f>'[3]6.Odpadové hospodárstvo'!$AA$29</f>
        <v>0</v>
      </c>
      <c r="S74" s="258">
        <f>'[3]6.Odpadové hospodárstvo'!$AB$29</f>
        <v>0</v>
      </c>
    </row>
    <row r="75" spans="1:19" ht="16.5" thickBot="1" x14ac:dyDescent="0.3">
      <c r="B75" s="287" t="s">
        <v>240</v>
      </c>
      <c r="C75" s="288" t="s">
        <v>241</v>
      </c>
      <c r="D75" s="268">
        <f>SUM(E75:G75)</f>
        <v>122695.69</v>
      </c>
      <c r="E75" s="269">
        <f>'[1]6.Odpadové hospodárstvo'!$T$30</f>
        <v>122695.69</v>
      </c>
      <c r="F75" s="269">
        <f>'[1]6.Odpadové hospodárstvo'!$U$30</f>
        <v>0</v>
      </c>
      <c r="G75" s="365">
        <f>'[1]6.Odpadové hospodárstvo'!$V$30</f>
        <v>0</v>
      </c>
      <c r="H75" s="268">
        <f>SUM(I75:K75)</f>
        <v>136138.75</v>
      </c>
      <c r="I75" s="269">
        <f>'[2]6.Odpadové hospodárstvo'!$W$30</f>
        <v>136138.75</v>
      </c>
      <c r="J75" s="269">
        <f>'[2]6.Odpadové hospodárstvo'!$X$30</f>
        <v>0</v>
      </c>
      <c r="K75" s="365">
        <f>'[2]6.Odpadové hospodárstvo'!$Y$30</f>
        <v>0</v>
      </c>
      <c r="L75" s="268">
        <f>SUM(M75:O75)</f>
        <v>146060</v>
      </c>
      <c r="M75" s="269">
        <f>'[3]6.Odpadové hospodárstvo'!$W$31</f>
        <v>146060</v>
      </c>
      <c r="N75" s="269">
        <f>'[3]6.Odpadové hospodárstvo'!$X$31</f>
        <v>0</v>
      </c>
      <c r="O75" s="303">
        <f>'[3]6.Odpadové hospodárstvo'!$Y$31</f>
        <v>0</v>
      </c>
      <c r="P75" s="268">
        <f>SUM(Q75:S75)</f>
        <v>145250.74</v>
      </c>
      <c r="Q75" s="269">
        <f>'[3]6.Odpadové hospodárstvo'!$Z$31</f>
        <v>145250.74</v>
      </c>
      <c r="R75" s="269">
        <f>'[3]6.Odpadové hospodárstvo'!$AA$31</f>
        <v>0</v>
      </c>
      <c r="S75" s="303">
        <f>'[3]6.Odpadové hospodárstvo'!$AB$31</f>
        <v>0</v>
      </c>
    </row>
    <row r="76" spans="1:19" s="123" customFormat="1" ht="15.75" x14ac:dyDescent="0.25">
      <c r="B76" s="277" t="s">
        <v>242</v>
      </c>
      <c r="C76" s="278"/>
      <c r="D76" s="265">
        <f t="shared" ref="D76" si="58">D77+D85+D88</f>
        <v>441828.77</v>
      </c>
      <c r="E76" s="266">
        <f t="shared" ref="E76:S76" si="59">E77+E85+E88</f>
        <v>437063.57</v>
      </c>
      <c r="F76" s="266">
        <f t="shared" si="59"/>
        <v>4765.2</v>
      </c>
      <c r="G76" s="345">
        <f t="shared" si="59"/>
        <v>0</v>
      </c>
      <c r="H76" s="265">
        <f t="shared" si="59"/>
        <v>621018.54000000015</v>
      </c>
      <c r="I76" s="266">
        <f t="shared" si="59"/>
        <v>481025.38</v>
      </c>
      <c r="J76" s="266">
        <f t="shared" si="59"/>
        <v>139993.16</v>
      </c>
      <c r="K76" s="345">
        <f t="shared" si="59"/>
        <v>0</v>
      </c>
      <c r="L76" s="265">
        <f t="shared" si="59"/>
        <v>781135</v>
      </c>
      <c r="M76" s="266">
        <f t="shared" si="59"/>
        <v>512720</v>
      </c>
      <c r="N76" s="266">
        <f t="shared" si="59"/>
        <v>268415</v>
      </c>
      <c r="O76" s="267">
        <f t="shared" si="59"/>
        <v>0</v>
      </c>
      <c r="P76" s="265">
        <f t="shared" si="59"/>
        <v>750755.75999999989</v>
      </c>
      <c r="Q76" s="266">
        <f t="shared" si="59"/>
        <v>493171.72000000003</v>
      </c>
      <c r="R76" s="266">
        <f t="shared" si="59"/>
        <v>257584.03999999998</v>
      </c>
      <c r="S76" s="267">
        <f t="shared" si="59"/>
        <v>0</v>
      </c>
    </row>
    <row r="77" spans="1:19" ht="15.75" x14ac:dyDescent="0.25">
      <c r="B77" s="285" t="s">
        <v>243</v>
      </c>
      <c r="C77" s="274" t="s">
        <v>244</v>
      </c>
      <c r="D77" s="259">
        <f t="shared" ref="D77" si="60">SUM(D78:D84)</f>
        <v>415534.65</v>
      </c>
      <c r="E77" s="257">
        <f t="shared" ref="E77:K77" si="61">SUM(E78:E84)</f>
        <v>410769.45</v>
      </c>
      <c r="F77" s="257">
        <f t="shared" si="61"/>
        <v>4765.2</v>
      </c>
      <c r="G77" s="270">
        <f t="shared" si="61"/>
        <v>0</v>
      </c>
      <c r="H77" s="259">
        <f t="shared" si="61"/>
        <v>591470.57000000018</v>
      </c>
      <c r="I77" s="257">
        <f t="shared" si="61"/>
        <v>451477.41</v>
      </c>
      <c r="J77" s="257">
        <f t="shared" si="61"/>
        <v>139993.16</v>
      </c>
      <c r="K77" s="270">
        <f t="shared" si="61"/>
        <v>0</v>
      </c>
      <c r="L77" s="259">
        <f>SUM(L78:L84)</f>
        <v>771652</v>
      </c>
      <c r="M77" s="257">
        <f t="shared" ref="M77:S77" si="62">SUM(M78:M84)</f>
        <v>503237</v>
      </c>
      <c r="N77" s="257">
        <f t="shared" si="62"/>
        <v>268415</v>
      </c>
      <c r="O77" s="258">
        <f t="shared" si="62"/>
        <v>0</v>
      </c>
      <c r="P77" s="259">
        <f t="shared" si="62"/>
        <v>741273.29999999993</v>
      </c>
      <c r="Q77" s="257">
        <f t="shared" si="62"/>
        <v>483689.26</v>
      </c>
      <c r="R77" s="257">
        <f t="shared" si="62"/>
        <v>257584.03999999998</v>
      </c>
      <c r="S77" s="258">
        <f t="shared" si="62"/>
        <v>0</v>
      </c>
    </row>
    <row r="78" spans="1:19" ht="15.75" x14ac:dyDescent="0.25">
      <c r="B78" s="273">
        <v>1</v>
      </c>
      <c r="C78" s="274" t="s">
        <v>245</v>
      </c>
      <c r="D78" s="259">
        <f>SUM(E78:G78)</f>
        <v>0</v>
      </c>
      <c r="E78" s="257">
        <f>'[1]7.Komunikácie'!$T$5</f>
        <v>0</v>
      </c>
      <c r="F78" s="257">
        <f>'[1]7.Komunikácie'!$U$5</f>
        <v>0</v>
      </c>
      <c r="G78" s="270">
        <f>'[1]7.Komunikácie'!$V$5</f>
        <v>0</v>
      </c>
      <c r="H78" s="259">
        <f>SUM(I78:K78)</f>
        <v>0</v>
      </c>
      <c r="I78" s="257">
        <f>'[2]7.Komunikácie'!$W$5</f>
        <v>0</v>
      </c>
      <c r="J78" s="257">
        <f>'[2]7.Komunikácie'!$X$5</f>
        <v>0</v>
      </c>
      <c r="K78" s="270">
        <f>'[2]7.Komunikácie'!$Y$5</f>
        <v>0</v>
      </c>
      <c r="L78" s="259">
        <f>SUM(M78:O78)</f>
        <v>0</v>
      </c>
      <c r="M78" s="257">
        <f>'[3]7.Komunikácie'!$W$5</f>
        <v>0</v>
      </c>
      <c r="N78" s="257">
        <f>'[3]7.Komunikácie'!$X$5</f>
        <v>0</v>
      </c>
      <c r="O78" s="258">
        <f>'[3]7.Komunikácie'!$Y$5</f>
        <v>0</v>
      </c>
      <c r="P78" s="259">
        <f>SUM(Q78:S78)</f>
        <v>0</v>
      </c>
      <c r="Q78" s="257">
        <f>'[3]7.Komunikácie'!$Z$5</f>
        <v>0</v>
      </c>
      <c r="R78" s="257">
        <f>'[3]7.Komunikácie'!$AA$5</f>
        <v>0</v>
      </c>
      <c r="S78" s="258">
        <f>'[3]7.Komunikácie'!$AB$5</f>
        <v>0</v>
      </c>
    </row>
    <row r="79" spans="1:19" ht="15.75" x14ac:dyDescent="0.25">
      <c r="B79" s="273">
        <v>2</v>
      </c>
      <c r="C79" s="274" t="s">
        <v>246</v>
      </c>
      <c r="D79" s="259">
        <f t="shared" ref="D79:D84" si="63">SUM(E79:G79)</f>
        <v>0</v>
      </c>
      <c r="E79" s="257">
        <f>'[1]7.Komunikácie'!$T$7</f>
        <v>0</v>
      </c>
      <c r="F79" s="257">
        <f>'[1]7.Komunikácie'!$U$7</f>
        <v>0</v>
      </c>
      <c r="G79" s="270">
        <f>'[1]7.Komunikácie'!$V$7</f>
        <v>0</v>
      </c>
      <c r="H79" s="259">
        <f t="shared" ref="H79:H84" si="64">SUM(I79:K79)</f>
        <v>139993.16</v>
      </c>
      <c r="I79" s="257">
        <f>'[2]7.Komunikácie'!$W$7</f>
        <v>0</v>
      </c>
      <c r="J79" s="257">
        <f>'[2]7.Komunikácie'!$X$7</f>
        <v>139993.16</v>
      </c>
      <c r="K79" s="270">
        <f>'[2]7.Komunikácie'!$Y$7</f>
        <v>0</v>
      </c>
      <c r="L79" s="259">
        <f t="shared" ref="L79:L84" si="65">SUM(M79:O79)</f>
        <v>239580</v>
      </c>
      <c r="M79" s="257">
        <f>'[3]7.Komunikácie'!$W$7</f>
        <v>0</v>
      </c>
      <c r="N79" s="257">
        <f>'[3]7.Komunikácie'!$X$7</f>
        <v>239580</v>
      </c>
      <c r="O79" s="258">
        <f>'[3]7.Komunikácie'!$Y$7</f>
        <v>0</v>
      </c>
      <c r="P79" s="259">
        <f t="shared" ref="P79:P84" si="66">SUM(Q79:S79)</f>
        <v>239576.87</v>
      </c>
      <c r="Q79" s="257">
        <f>'[3]7.Komunikácie'!$Z$7</f>
        <v>0</v>
      </c>
      <c r="R79" s="257">
        <f>'[3]7.Komunikácie'!$AA$7</f>
        <v>239576.87</v>
      </c>
      <c r="S79" s="258">
        <f>'[3]7.Komunikácie'!$AB$7</f>
        <v>0</v>
      </c>
    </row>
    <row r="80" spans="1:19" ht="15.75" x14ac:dyDescent="0.25">
      <c r="B80" s="273">
        <v>3</v>
      </c>
      <c r="C80" s="274" t="s">
        <v>247</v>
      </c>
      <c r="D80" s="259">
        <f t="shared" si="63"/>
        <v>72217.679999999993</v>
      </c>
      <c r="E80" s="257">
        <f>'[1]7.Komunikácie'!$T$15</f>
        <v>72217.679999999993</v>
      </c>
      <c r="F80" s="257">
        <f>'[1]7.Komunikácie'!$U$15</f>
        <v>0</v>
      </c>
      <c r="G80" s="270">
        <f>'[1]7.Komunikácie'!$V$15</f>
        <v>0</v>
      </c>
      <c r="H80" s="259">
        <f t="shared" si="64"/>
        <v>69700.92</v>
      </c>
      <c r="I80" s="257">
        <f>'[2]7.Komunikácie'!$W$15</f>
        <v>69700.92</v>
      </c>
      <c r="J80" s="257">
        <f>'[2]7.Komunikácie'!$X$15</f>
        <v>0</v>
      </c>
      <c r="K80" s="270">
        <f>'[2]7.Komunikácie'!$Y$15</f>
        <v>0</v>
      </c>
      <c r="L80" s="259">
        <f t="shared" si="65"/>
        <v>81830</v>
      </c>
      <c r="M80" s="257">
        <f>'[3]7.Komunikácie'!$W$15</f>
        <v>81830</v>
      </c>
      <c r="N80" s="257">
        <f>'[3]7.Komunikácie'!$X$15</f>
        <v>0</v>
      </c>
      <c r="O80" s="258">
        <f>'[3]7.Komunikácie'!$Y$15</f>
        <v>0</v>
      </c>
      <c r="P80" s="259">
        <f t="shared" si="66"/>
        <v>81820.800000000003</v>
      </c>
      <c r="Q80" s="257">
        <f>'[3]7.Komunikácie'!$Z$15</f>
        <v>81820.800000000003</v>
      </c>
      <c r="R80" s="257">
        <f>'[3]7.Komunikácie'!$AA$15</f>
        <v>0</v>
      </c>
      <c r="S80" s="258">
        <f>'[3]7.Komunikácie'!$AB$15</f>
        <v>0</v>
      </c>
    </row>
    <row r="81" spans="2:19" ht="15.75" x14ac:dyDescent="0.25">
      <c r="B81" s="273">
        <v>4</v>
      </c>
      <c r="C81" s="274" t="s">
        <v>248</v>
      </c>
      <c r="D81" s="259">
        <f t="shared" si="63"/>
        <v>223867.83</v>
      </c>
      <c r="E81" s="257">
        <f>'[1]7.Komunikácie'!$T$17</f>
        <v>223867.83</v>
      </c>
      <c r="F81" s="257">
        <f>'[1]7.Komunikácie'!$U$17</f>
        <v>0</v>
      </c>
      <c r="G81" s="270">
        <f>'[1]7.Komunikácie'!$V$17</f>
        <v>0</v>
      </c>
      <c r="H81" s="259">
        <f t="shared" si="64"/>
        <v>267230.02</v>
      </c>
      <c r="I81" s="257">
        <f>'[2]7.Komunikácie'!$W$17</f>
        <v>267230.02</v>
      </c>
      <c r="J81" s="257">
        <f>'[2]7.Komunikácie'!$X$17</f>
        <v>0</v>
      </c>
      <c r="K81" s="270">
        <f>'[2]7.Komunikácie'!$Y$17</f>
        <v>0</v>
      </c>
      <c r="L81" s="259">
        <f t="shared" si="65"/>
        <v>287907</v>
      </c>
      <c r="M81" s="257">
        <f>'[3]7.Komunikácie'!$W$17</f>
        <v>287907</v>
      </c>
      <c r="N81" s="257">
        <f>'[3]7.Komunikácie'!$X$17</f>
        <v>0</v>
      </c>
      <c r="O81" s="258">
        <f>'[3]7.Komunikácie'!$Y$17</f>
        <v>0</v>
      </c>
      <c r="P81" s="259">
        <f t="shared" si="66"/>
        <v>278420.57</v>
      </c>
      <c r="Q81" s="257">
        <f>'[3]7.Komunikácie'!$Z$17</f>
        <v>278420.57</v>
      </c>
      <c r="R81" s="257">
        <f>'[3]7.Komunikácie'!$AA$17</f>
        <v>0</v>
      </c>
      <c r="S81" s="258">
        <f>'[3]7.Komunikácie'!$AB$17</f>
        <v>0</v>
      </c>
    </row>
    <row r="82" spans="2:19" ht="15.75" x14ac:dyDescent="0.25">
      <c r="B82" s="273">
        <v>5</v>
      </c>
      <c r="C82" s="274" t="s">
        <v>249</v>
      </c>
      <c r="D82" s="259">
        <f t="shared" si="63"/>
        <v>83457.27</v>
      </c>
      <c r="E82" s="257">
        <f>'[1]7.Komunikácie'!$T$19</f>
        <v>78692.070000000007</v>
      </c>
      <c r="F82" s="257">
        <f>'[1]7.Komunikácie'!$U$19</f>
        <v>4765.2</v>
      </c>
      <c r="G82" s="270">
        <f>'[1]7.Komunikácie'!$V$19</f>
        <v>0</v>
      </c>
      <c r="H82" s="259">
        <f t="shared" si="64"/>
        <v>79756.25</v>
      </c>
      <c r="I82" s="257">
        <f>'[2]7.Komunikácie'!$W$19</f>
        <v>79756.25</v>
      </c>
      <c r="J82" s="257">
        <f>'[2]7.Komunikácie'!$X$19</f>
        <v>0</v>
      </c>
      <c r="K82" s="270">
        <f>'[2]7.Komunikácie'!$Y$19</f>
        <v>0</v>
      </c>
      <c r="L82" s="259">
        <f t="shared" si="65"/>
        <v>93500</v>
      </c>
      <c r="M82" s="257">
        <f>'[3]7.Komunikácie'!$W$19</f>
        <v>93500</v>
      </c>
      <c r="N82" s="257">
        <f>'[3]7.Komunikácie'!$X$19</f>
        <v>0</v>
      </c>
      <c r="O82" s="258">
        <f>'[3]7.Komunikácie'!$Y$19</f>
        <v>0</v>
      </c>
      <c r="P82" s="259">
        <f t="shared" si="66"/>
        <v>84723.44</v>
      </c>
      <c r="Q82" s="257">
        <f>'[3]7.Komunikácie'!$Z$19</f>
        <v>84723.44</v>
      </c>
      <c r="R82" s="257">
        <f>'[3]7.Komunikácie'!$AA$19</f>
        <v>0</v>
      </c>
      <c r="S82" s="258">
        <f>'[3]7.Komunikácie'!$AB$19</f>
        <v>0</v>
      </c>
    </row>
    <row r="83" spans="2:19" ht="15.75" x14ac:dyDescent="0.25">
      <c r="B83" s="273">
        <v>5</v>
      </c>
      <c r="C83" s="274" t="s">
        <v>250</v>
      </c>
      <c r="D83" s="259">
        <f t="shared" si="63"/>
        <v>33129.24</v>
      </c>
      <c r="E83" s="257">
        <f>'[1]7.Komunikácie'!$T$26</f>
        <v>33129.24</v>
      </c>
      <c r="F83" s="257">
        <f>'[1]7.Komunikácie'!$U$26</f>
        <v>0</v>
      </c>
      <c r="G83" s="270">
        <f>'[1]7.Komunikácie'!$V$26</f>
        <v>0</v>
      </c>
      <c r="H83" s="259">
        <f t="shared" si="64"/>
        <v>26394.06</v>
      </c>
      <c r="I83" s="257">
        <f>'[2]7.Komunikácie'!$W$26</f>
        <v>26394.06</v>
      </c>
      <c r="J83" s="257">
        <f>'[2]7.Komunikácie'!$X$26</f>
        <v>0</v>
      </c>
      <c r="K83" s="270">
        <f>'[2]7.Komunikácie'!$Y$26</f>
        <v>0</v>
      </c>
      <c r="L83" s="259">
        <f t="shared" si="65"/>
        <v>28495</v>
      </c>
      <c r="M83" s="257">
        <f>'[3]7.Komunikácie'!$W$26</f>
        <v>28495</v>
      </c>
      <c r="N83" s="257">
        <f>'[3]7.Komunikácie'!$X$26</f>
        <v>0</v>
      </c>
      <c r="O83" s="258">
        <f>'[3]7.Komunikácie'!$Y$26</f>
        <v>0</v>
      </c>
      <c r="P83" s="259">
        <f t="shared" si="66"/>
        <v>27223.5</v>
      </c>
      <c r="Q83" s="257">
        <f>'[3]7.Komunikácie'!$Z$26</f>
        <v>27223.5</v>
      </c>
      <c r="R83" s="257">
        <f>'[3]7.Komunikácie'!$AA$26</f>
        <v>0</v>
      </c>
      <c r="S83" s="258">
        <f>'[3]7.Komunikácie'!$AB$26</f>
        <v>0</v>
      </c>
    </row>
    <row r="84" spans="2:19" ht="15.75" x14ac:dyDescent="0.25">
      <c r="B84" s="273">
        <v>6</v>
      </c>
      <c r="C84" s="274" t="s">
        <v>251</v>
      </c>
      <c r="D84" s="259">
        <f t="shared" si="63"/>
        <v>2862.63</v>
      </c>
      <c r="E84" s="257">
        <f>'[1]7.Komunikácie'!$T$28</f>
        <v>2862.63</v>
      </c>
      <c r="F84" s="257">
        <f>'[1]7.Komunikácie'!$U$28</f>
        <v>0</v>
      </c>
      <c r="G84" s="270">
        <f>'[1]7.Komunikácie'!$V$28</f>
        <v>0</v>
      </c>
      <c r="H84" s="259">
        <f t="shared" si="64"/>
        <v>8396.16</v>
      </c>
      <c r="I84" s="257">
        <f>'[2]7.Komunikácie'!$W$28</f>
        <v>8396.16</v>
      </c>
      <c r="J84" s="257">
        <f>'[2]7.Komunikácie'!$X$28</f>
        <v>0</v>
      </c>
      <c r="K84" s="270">
        <f>'[2]7.Komunikácie'!$Y$28</f>
        <v>0</v>
      </c>
      <c r="L84" s="259">
        <f t="shared" si="65"/>
        <v>40340</v>
      </c>
      <c r="M84" s="257">
        <f>'[3]7.Komunikácie'!$W$28</f>
        <v>11505</v>
      </c>
      <c r="N84" s="257">
        <f>'[3]7.Komunikácie'!$X$28</f>
        <v>28835</v>
      </c>
      <c r="O84" s="258">
        <f>'[3]7.Komunikácie'!$Y$28</f>
        <v>0</v>
      </c>
      <c r="P84" s="259">
        <f t="shared" si="66"/>
        <v>29508.12</v>
      </c>
      <c r="Q84" s="257">
        <f>'[3]7.Komunikácie'!$Z$28</f>
        <v>11500.95</v>
      </c>
      <c r="R84" s="257">
        <f>'[3]7.Komunikácie'!$AA$28</f>
        <v>18007.169999999998</v>
      </c>
      <c r="S84" s="258">
        <f>'[3]7.Komunikácie'!$AB$28</f>
        <v>0</v>
      </c>
    </row>
    <row r="85" spans="2:19" ht="15.75" x14ac:dyDescent="0.25">
      <c r="B85" s="285" t="s">
        <v>252</v>
      </c>
      <c r="C85" s="274" t="s">
        <v>253</v>
      </c>
      <c r="D85" s="259">
        <f t="shared" ref="D85" si="67">SUM(D86:D87)</f>
        <v>18444.12</v>
      </c>
      <c r="E85" s="257">
        <f t="shared" ref="E85:K85" si="68">SUM(E86:E87)</f>
        <v>18444.12</v>
      </c>
      <c r="F85" s="257">
        <f t="shared" si="68"/>
        <v>0</v>
      </c>
      <c r="G85" s="270">
        <f t="shared" si="68"/>
        <v>0</v>
      </c>
      <c r="H85" s="259">
        <f t="shared" si="68"/>
        <v>29547.97</v>
      </c>
      <c r="I85" s="257">
        <f t="shared" si="68"/>
        <v>29547.97</v>
      </c>
      <c r="J85" s="257">
        <f t="shared" si="68"/>
        <v>0</v>
      </c>
      <c r="K85" s="270">
        <f t="shared" si="68"/>
        <v>0</v>
      </c>
      <c r="L85" s="259">
        <f>SUM(L86:L87)</f>
        <v>9483</v>
      </c>
      <c r="M85" s="257">
        <f t="shared" ref="M85:S85" si="69">SUM(M86:M87)</f>
        <v>9483</v>
      </c>
      <c r="N85" s="257">
        <f t="shared" si="69"/>
        <v>0</v>
      </c>
      <c r="O85" s="258">
        <f t="shared" si="69"/>
        <v>0</v>
      </c>
      <c r="P85" s="259">
        <f t="shared" si="69"/>
        <v>9482.4599999999991</v>
      </c>
      <c r="Q85" s="257">
        <f t="shared" si="69"/>
        <v>9482.4599999999991</v>
      </c>
      <c r="R85" s="257">
        <f t="shared" si="69"/>
        <v>0</v>
      </c>
      <c r="S85" s="258">
        <f t="shared" si="69"/>
        <v>0</v>
      </c>
    </row>
    <row r="86" spans="2:19" ht="15.75" x14ac:dyDescent="0.25">
      <c r="B86" s="273">
        <v>1</v>
      </c>
      <c r="C86" s="274" t="s">
        <v>254</v>
      </c>
      <c r="D86" s="259">
        <f>SUM(E86:G86)</f>
        <v>0</v>
      </c>
      <c r="E86" s="257">
        <f>'[1]7.Komunikácie'!$T$31</f>
        <v>0</v>
      </c>
      <c r="F86" s="257">
        <f>'[1]7.Komunikácie'!$U$31</f>
        <v>0</v>
      </c>
      <c r="G86" s="270">
        <f>'[1]7.Komunikácie'!$V$31</f>
        <v>0</v>
      </c>
      <c r="H86" s="259">
        <f>SUM(I86:K86)</f>
        <v>0</v>
      </c>
      <c r="I86" s="257">
        <f>'[2]7.Komunikácie'!$W$31</f>
        <v>0</v>
      </c>
      <c r="J86" s="257">
        <f>'[2]7.Komunikácie'!$X$31</f>
        <v>0</v>
      </c>
      <c r="K86" s="270">
        <f>'[2]7.Komunikácie'!$Y$31</f>
        <v>0</v>
      </c>
      <c r="L86" s="259">
        <f>SUM(M86:O86)</f>
        <v>0</v>
      </c>
      <c r="M86" s="257">
        <f>'[3]7.Komunikácie'!$W$31</f>
        <v>0</v>
      </c>
      <c r="N86" s="257">
        <f>'[3]7.Komunikácie'!$X$31</f>
        <v>0</v>
      </c>
      <c r="O86" s="258">
        <f>'[3]7.Komunikácie'!$Y$31</f>
        <v>0</v>
      </c>
      <c r="P86" s="259">
        <f>SUM(Q86:S86)</f>
        <v>0</v>
      </c>
      <c r="Q86" s="257">
        <f>'[3]7.Komunikácie'!$Z$31</f>
        <v>0</v>
      </c>
      <c r="R86" s="257">
        <f>'[3]7.Komunikácie'!$AA$31</f>
        <v>0</v>
      </c>
      <c r="S86" s="258">
        <f>'[3]7.Komunikácie'!$AB$31</f>
        <v>0</v>
      </c>
    </row>
    <row r="87" spans="2:19" ht="15.75" x14ac:dyDescent="0.25">
      <c r="B87" s="273">
        <v>2</v>
      </c>
      <c r="C87" s="274" t="s">
        <v>255</v>
      </c>
      <c r="D87" s="259">
        <f>SUM(E87:G87)</f>
        <v>18444.12</v>
      </c>
      <c r="E87" s="257">
        <f>'[1]7.Komunikácie'!$T$33</f>
        <v>18444.12</v>
      </c>
      <c r="F87" s="257">
        <f>'[1]7.Komunikácie'!$U$33</f>
        <v>0</v>
      </c>
      <c r="G87" s="270">
        <f>'[1]7.Komunikácie'!$V$33</f>
        <v>0</v>
      </c>
      <c r="H87" s="259">
        <f>SUM(I87:K87)</f>
        <v>29547.97</v>
      </c>
      <c r="I87" s="257">
        <f>'[2]7.Komunikácie'!$W$33</f>
        <v>29547.97</v>
      </c>
      <c r="J87" s="257">
        <f>'[2]7.Komunikácie'!$X$33</f>
        <v>0</v>
      </c>
      <c r="K87" s="270">
        <f>'[2]7.Komunikácie'!$Y$33</f>
        <v>0</v>
      </c>
      <c r="L87" s="259">
        <f>SUM(M87:O87)</f>
        <v>9483</v>
      </c>
      <c r="M87" s="257">
        <f>'[3]7.Komunikácie'!$W$33</f>
        <v>9483</v>
      </c>
      <c r="N87" s="257">
        <f>'[3]7.Komunikácie'!$X$33</f>
        <v>0</v>
      </c>
      <c r="O87" s="258">
        <f>'[3]7.Komunikácie'!$Y$33</f>
        <v>0</v>
      </c>
      <c r="P87" s="259">
        <f>SUM(Q87:S87)</f>
        <v>9482.4599999999991</v>
      </c>
      <c r="Q87" s="257">
        <f>'[3]7.Komunikácie'!$Z$33</f>
        <v>9482.4599999999991</v>
      </c>
      <c r="R87" s="257">
        <f>'[3]7.Komunikácie'!$AA$33</f>
        <v>0</v>
      </c>
      <c r="S87" s="258">
        <f>'[3]7.Komunikácie'!$AB$33</f>
        <v>0</v>
      </c>
    </row>
    <row r="88" spans="2:19" ht="15.75" outlineLevel="1" x14ac:dyDescent="0.25">
      <c r="B88" s="285" t="s">
        <v>256</v>
      </c>
      <c r="C88" s="274" t="s">
        <v>257</v>
      </c>
      <c r="D88" s="259">
        <f t="shared" ref="D88" si="70">SUM(D89:D90)</f>
        <v>7850</v>
      </c>
      <c r="E88" s="257">
        <f t="shared" ref="E88:K88" si="71">SUM(E89:E90)</f>
        <v>7850</v>
      </c>
      <c r="F88" s="257">
        <f t="shared" si="71"/>
        <v>0</v>
      </c>
      <c r="G88" s="270">
        <f t="shared" si="71"/>
        <v>0</v>
      </c>
      <c r="H88" s="259">
        <f t="shared" si="71"/>
        <v>0</v>
      </c>
      <c r="I88" s="257">
        <f t="shared" si="71"/>
        <v>0</v>
      </c>
      <c r="J88" s="257">
        <f t="shared" si="71"/>
        <v>0</v>
      </c>
      <c r="K88" s="270">
        <f t="shared" si="71"/>
        <v>0</v>
      </c>
      <c r="L88" s="259">
        <f>SUM(L89:L90)</f>
        <v>0</v>
      </c>
      <c r="M88" s="257">
        <f t="shared" ref="M88:S88" si="72">SUM(M89:M90)</f>
        <v>0</v>
      </c>
      <c r="N88" s="257">
        <f t="shared" si="72"/>
        <v>0</v>
      </c>
      <c r="O88" s="258">
        <f t="shared" si="72"/>
        <v>0</v>
      </c>
      <c r="P88" s="259">
        <f t="shared" si="72"/>
        <v>0</v>
      </c>
      <c r="Q88" s="257">
        <f t="shared" si="72"/>
        <v>0</v>
      </c>
      <c r="R88" s="257">
        <f t="shared" si="72"/>
        <v>0</v>
      </c>
      <c r="S88" s="258">
        <f t="shared" si="72"/>
        <v>0</v>
      </c>
    </row>
    <row r="89" spans="2:19" ht="15.75" outlineLevel="1" x14ac:dyDescent="0.25">
      <c r="B89" s="273">
        <v>1</v>
      </c>
      <c r="C89" s="274" t="s">
        <v>258</v>
      </c>
      <c r="D89" s="259">
        <f>SUM(E89:G89)</f>
        <v>7850</v>
      </c>
      <c r="E89" s="257">
        <f>'[1]7.Komunikácie'!$T$36</f>
        <v>7850</v>
      </c>
      <c r="F89" s="257">
        <f>'[1]7.Komunikácie'!$U$36</f>
        <v>0</v>
      </c>
      <c r="G89" s="270">
        <f>'[1]7.Komunikácie'!$V$36</f>
        <v>0</v>
      </c>
      <c r="H89" s="259">
        <f>SUM(I89:K89)</f>
        <v>0</v>
      </c>
      <c r="I89" s="257">
        <f>'[2]7.Komunikácie'!$W$36</f>
        <v>0</v>
      </c>
      <c r="J89" s="257">
        <f>'[2]7.Komunikácie'!$X$36</f>
        <v>0</v>
      </c>
      <c r="K89" s="270">
        <f>'[2]7.Komunikácie'!$Y$36</f>
        <v>0</v>
      </c>
      <c r="L89" s="259">
        <f>SUM(M89:O89)</f>
        <v>0</v>
      </c>
      <c r="M89" s="257">
        <f>'[3]7.Komunikácie'!$W$36</f>
        <v>0</v>
      </c>
      <c r="N89" s="257">
        <f>'[3]7.Komunikácie'!$X$36</f>
        <v>0</v>
      </c>
      <c r="O89" s="258">
        <f>'[3]7.Komunikácie'!$Y$36</f>
        <v>0</v>
      </c>
      <c r="P89" s="259">
        <f>SUM(Q89:S89)</f>
        <v>0</v>
      </c>
      <c r="Q89" s="257">
        <f>'[3]7.Komunikácie'!$Z$36</f>
        <v>0</v>
      </c>
      <c r="R89" s="257">
        <f>'[3]7.Komunikácie'!$AA$36</f>
        <v>0</v>
      </c>
      <c r="S89" s="258">
        <f>'[3]7.Komunikácie'!$AB$36</f>
        <v>0</v>
      </c>
    </row>
    <row r="90" spans="2:19" ht="16.5" outlineLevel="1" thickBot="1" x14ac:dyDescent="0.3">
      <c r="B90" s="275">
        <v>2</v>
      </c>
      <c r="C90" s="276" t="s">
        <v>259</v>
      </c>
      <c r="D90" s="268">
        <f>SUM(E90:G90)</f>
        <v>0</v>
      </c>
      <c r="E90" s="269">
        <f>'[1]7.Komunikácie'!$T$39</f>
        <v>0</v>
      </c>
      <c r="F90" s="269">
        <f>'[1]7.Komunikácie'!$U$39</f>
        <v>0</v>
      </c>
      <c r="G90" s="365">
        <f>'[1]7.Komunikácie'!$V$39</f>
        <v>0</v>
      </c>
      <c r="H90" s="268">
        <f>SUM(I90:K90)</f>
        <v>0</v>
      </c>
      <c r="I90" s="269">
        <f>'[2]7.Komunikácie'!$W$39</f>
        <v>0</v>
      </c>
      <c r="J90" s="269">
        <f>'[2]7.Komunikácie'!$X$39</f>
        <v>0</v>
      </c>
      <c r="K90" s="365">
        <f>'[2]7.Komunikácie'!$Y$39</f>
        <v>0</v>
      </c>
      <c r="L90" s="268">
        <f>SUM(M90:O90)</f>
        <v>0</v>
      </c>
      <c r="M90" s="269">
        <f>'[3]7.Komunikácie'!$W$39</f>
        <v>0</v>
      </c>
      <c r="N90" s="269">
        <f>'[3]7.Komunikácie'!$X$39</f>
        <v>0</v>
      </c>
      <c r="O90" s="303">
        <f>'[3]7.Komunikácie'!$Y$39</f>
        <v>0</v>
      </c>
      <c r="P90" s="268">
        <f>SUM(Q90:S90)</f>
        <v>0</v>
      </c>
      <c r="Q90" s="269">
        <f>'[3]7.Komunikácie'!$Z$39</f>
        <v>0</v>
      </c>
      <c r="R90" s="269">
        <f>'[3]7.Komunikácie'!$AA$39</f>
        <v>0</v>
      </c>
      <c r="S90" s="303">
        <f>'[3]7.Komunikácie'!$AB$39</f>
        <v>0</v>
      </c>
    </row>
    <row r="91" spans="2:19" s="123" customFormat="1" ht="15.75" x14ac:dyDescent="0.25">
      <c r="B91" s="277" t="s">
        <v>260</v>
      </c>
      <c r="C91" s="278"/>
      <c r="D91" s="265">
        <f t="shared" ref="D91" si="73">D92+D93</f>
        <v>166378.29999999999</v>
      </c>
      <c r="E91" s="266">
        <f t="shared" ref="E91:S91" si="74">E92+E93</f>
        <v>166378.29999999999</v>
      </c>
      <c r="F91" s="266">
        <f t="shared" si="74"/>
        <v>0</v>
      </c>
      <c r="G91" s="345">
        <f t="shared" si="74"/>
        <v>0</v>
      </c>
      <c r="H91" s="265">
        <f t="shared" si="74"/>
        <v>150295.24</v>
      </c>
      <c r="I91" s="266">
        <f t="shared" si="74"/>
        <v>150295.24</v>
      </c>
      <c r="J91" s="266">
        <f t="shared" si="74"/>
        <v>0</v>
      </c>
      <c r="K91" s="345">
        <f t="shared" si="74"/>
        <v>0</v>
      </c>
      <c r="L91" s="265">
        <f t="shared" si="74"/>
        <v>162000</v>
      </c>
      <c r="M91" s="266">
        <f t="shared" si="74"/>
        <v>162000</v>
      </c>
      <c r="N91" s="266">
        <f t="shared" si="74"/>
        <v>0</v>
      </c>
      <c r="O91" s="267">
        <f t="shared" si="74"/>
        <v>0</v>
      </c>
      <c r="P91" s="265">
        <f t="shared" si="74"/>
        <v>154915.03</v>
      </c>
      <c r="Q91" s="266">
        <f t="shared" si="74"/>
        <v>154915.03</v>
      </c>
      <c r="R91" s="266">
        <f t="shared" si="74"/>
        <v>0</v>
      </c>
      <c r="S91" s="267">
        <f t="shared" si="74"/>
        <v>0</v>
      </c>
    </row>
    <row r="92" spans="2:19" ht="15.75" x14ac:dyDescent="0.25">
      <c r="B92" s="285" t="s">
        <v>261</v>
      </c>
      <c r="C92" s="274" t="s">
        <v>262</v>
      </c>
      <c r="D92" s="259">
        <f>SUM(E92:G92)</f>
        <v>166378.29999999999</v>
      </c>
      <c r="E92" s="257">
        <f>'[1]8.Doprava'!$T$4</f>
        <v>166378.29999999999</v>
      </c>
      <c r="F92" s="257">
        <f>'[1]8.Doprava'!$U$4</f>
        <v>0</v>
      </c>
      <c r="G92" s="270">
        <f>'[1]8.Doprava'!$V$4</f>
        <v>0</v>
      </c>
      <c r="H92" s="259">
        <f>SUM(I92:K92)</f>
        <v>150295.24</v>
      </c>
      <c r="I92" s="257">
        <f>'[2]8.Doprava'!$W$4</f>
        <v>150295.24</v>
      </c>
      <c r="J92" s="257">
        <f>'[2]8.Doprava'!$X$4</f>
        <v>0</v>
      </c>
      <c r="K92" s="270">
        <f>'[2]8.Doprava'!$Y$4</f>
        <v>0</v>
      </c>
      <c r="L92" s="259">
        <f>SUM(M92:O92)</f>
        <v>160000</v>
      </c>
      <c r="M92" s="257">
        <f>'[3]8.Doprava'!$W$4</f>
        <v>160000</v>
      </c>
      <c r="N92" s="257">
        <f>'[3]8.Doprava'!$X$4</f>
        <v>0</v>
      </c>
      <c r="O92" s="258">
        <f>'[3]8.Doprava'!$Y$4</f>
        <v>0</v>
      </c>
      <c r="P92" s="259">
        <f>SUM(Q92:S92)</f>
        <v>154445.03</v>
      </c>
      <c r="Q92" s="257">
        <f>'[3]8.Doprava'!$Z$4</f>
        <v>154445.03</v>
      </c>
      <c r="R92" s="257">
        <f>'[3]8.Doprava'!$AA$4</f>
        <v>0</v>
      </c>
      <c r="S92" s="258">
        <f>'[3]8.Doprava'!$AB$4</f>
        <v>0</v>
      </c>
    </row>
    <row r="93" spans="2:19" ht="15.75" x14ac:dyDescent="0.25">
      <c r="B93" s="285" t="s">
        <v>263</v>
      </c>
      <c r="C93" s="274" t="s">
        <v>264</v>
      </c>
      <c r="D93" s="259">
        <f t="shared" ref="D93" si="75">SUM(D94)</f>
        <v>0</v>
      </c>
      <c r="E93" s="257">
        <f t="shared" ref="E93:K93" si="76">SUM(E94)</f>
        <v>0</v>
      </c>
      <c r="F93" s="257">
        <f t="shared" si="76"/>
        <v>0</v>
      </c>
      <c r="G93" s="270">
        <f t="shared" si="76"/>
        <v>0</v>
      </c>
      <c r="H93" s="259">
        <f t="shared" si="76"/>
        <v>0</v>
      </c>
      <c r="I93" s="257">
        <f t="shared" si="76"/>
        <v>0</v>
      </c>
      <c r="J93" s="257">
        <f t="shared" si="76"/>
        <v>0</v>
      </c>
      <c r="K93" s="270">
        <f t="shared" si="76"/>
        <v>0</v>
      </c>
      <c r="L93" s="259">
        <f>SUM(L94)</f>
        <v>2000</v>
      </c>
      <c r="M93" s="257">
        <f t="shared" ref="M93:S93" si="77">SUM(M94)</f>
        <v>2000</v>
      </c>
      <c r="N93" s="257">
        <f t="shared" si="77"/>
        <v>0</v>
      </c>
      <c r="O93" s="258">
        <f t="shared" si="77"/>
        <v>0</v>
      </c>
      <c r="P93" s="259">
        <f>SUM(P94)</f>
        <v>470</v>
      </c>
      <c r="Q93" s="257">
        <f t="shared" si="77"/>
        <v>470</v>
      </c>
      <c r="R93" s="257">
        <f t="shared" si="77"/>
        <v>0</v>
      </c>
      <c r="S93" s="258">
        <f t="shared" si="77"/>
        <v>0</v>
      </c>
    </row>
    <row r="94" spans="2:19" ht="16.5" thickBot="1" x14ac:dyDescent="0.3">
      <c r="B94" s="275">
        <v>1</v>
      </c>
      <c r="C94" s="276" t="s">
        <v>265</v>
      </c>
      <c r="D94" s="268">
        <f>SUM(E94:G94)</f>
        <v>0</v>
      </c>
      <c r="E94" s="269">
        <f>'[1]8.Doprava'!$T$7</f>
        <v>0</v>
      </c>
      <c r="F94" s="269">
        <f>'[1]8.Doprava'!$U$7</f>
        <v>0</v>
      </c>
      <c r="G94" s="365">
        <f>'[1]8.Doprava'!$V$7</f>
        <v>0</v>
      </c>
      <c r="H94" s="268">
        <f>SUM(I94:K94)</f>
        <v>0</v>
      </c>
      <c r="I94" s="269">
        <f>'[2]8.Doprava'!$W$7</f>
        <v>0</v>
      </c>
      <c r="J94" s="269">
        <f>'[2]8.Doprava'!$X$7</f>
        <v>0</v>
      </c>
      <c r="K94" s="365">
        <f>'[2]8.Doprava'!$Y$7</f>
        <v>0</v>
      </c>
      <c r="L94" s="268">
        <f>SUM(M94:O94)</f>
        <v>2000</v>
      </c>
      <c r="M94" s="269">
        <f>'[3]8.Doprava'!$W$7</f>
        <v>2000</v>
      </c>
      <c r="N94" s="269">
        <f>'[3]8.Doprava'!$X$7</f>
        <v>0</v>
      </c>
      <c r="O94" s="303">
        <f>'[3]8.Doprava'!$Y$7</f>
        <v>0</v>
      </c>
      <c r="P94" s="268">
        <f>SUM(Q94:S94)</f>
        <v>470</v>
      </c>
      <c r="Q94" s="269">
        <f>'[3]8.Doprava'!$Z$7</f>
        <v>470</v>
      </c>
      <c r="R94" s="269">
        <f>'[3]8.Doprava'!$AA$7</f>
        <v>0</v>
      </c>
      <c r="S94" s="303">
        <f>'[3]8.Doprava'!$AB$7</f>
        <v>0</v>
      </c>
    </row>
    <row r="95" spans="2:19" s="123" customFormat="1" ht="15.75" x14ac:dyDescent="0.25">
      <c r="B95" s="277" t="s">
        <v>266</v>
      </c>
      <c r="C95" s="278"/>
      <c r="D95" s="265">
        <f t="shared" ref="D95" si="78">D96+D97+D106+D113+D116+D117+D118+D119</f>
        <v>10177935.869999997</v>
      </c>
      <c r="E95" s="266">
        <f t="shared" ref="E95:S95" si="79">E96+E97+E106+E113+E116+E117+E118+E119</f>
        <v>9597552.4899999984</v>
      </c>
      <c r="F95" s="266">
        <f t="shared" si="79"/>
        <v>580383.38</v>
      </c>
      <c r="G95" s="345">
        <f t="shared" si="79"/>
        <v>0</v>
      </c>
      <c r="H95" s="265">
        <f t="shared" si="79"/>
        <v>10022937.869999999</v>
      </c>
      <c r="I95" s="266">
        <f t="shared" si="79"/>
        <v>9836651.0700000003</v>
      </c>
      <c r="J95" s="266">
        <f t="shared" si="79"/>
        <v>186286.80000000002</v>
      </c>
      <c r="K95" s="345">
        <f t="shared" si="79"/>
        <v>0</v>
      </c>
      <c r="L95" s="265">
        <f t="shared" si="79"/>
        <v>12171277</v>
      </c>
      <c r="M95" s="266">
        <f t="shared" si="79"/>
        <v>11814930</v>
      </c>
      <c r="N95" s="266">
        <f t="shared" si="79"/>
        <v>356347</v>
      </c>
      <c r="O95" s="267">
        <f t="shared" si="79"/>
        <v>0</v>
      </c>
      <c r="P95" s="265">
        <f t="shared" si="79"/>
        <v>11526256.340000002</v>
      </c>
      <c r="Q95" s="266">
        <f t="shared" si="79"/>
        <v>11173608.680000002</v>
      </c>
      <c r="R95" s="266">
        <f t="shared" si="79"/>
        <v>352647.66000000003</v>
      </c>
      <c r="S95" s="267">
        <f t="shared" si="79"/>
        <v>0</v>
      </c>
    </row>
    <row r="96" spans="2:19" ht="15.75" x14ac:dyDescent="0.25">
      <c r="B96" s="285" t="s">
        <v>267</v>
      </c>
      <c r="C96" s="274" t="s">
        <v>268</v>
      </c>
      <c r="D96" s="259">
        <f>SUM(E96:G96)</f>
        <v>3510.35</v>
      </c>
      <c r="E96" s="257">
        <f>'[1]9. Vzdelávanie'!$T$4</f>
        <v>3510.35</v>
      </c>
      <c r="F96" s="257">
        <f>'[1]9. Vzdelávanie'!$U$4</f>
        <v>0</v>
      </c>
      <c r="G96" s="270">
        <f>'[1]9. Vzdelávanie'!$V$4</f>
        <v>0</v>
      </c>
      <c r="H96" s="259">
        <f>SUM(I96:K96)</f>
        <v>3597.5100000000007</v>
      </c>
      <c r="I96" s="257">
        <f>'[2]9. Vzdelávanie'!$W$4</f>
        <v>3597.5100000000007</v>
      </c>
      <c r="J96" s="257">
        <f>'[2]9. Vzdelávanie'!$X$4</f>
        <v>0</v>
      </c>
      <c r="K96" s="270">
        <f>'[2]9. Vzdelávanie'!$Y$4</f>
        <v>0</v>
      </c>
      <c r="L96" s="259">
        <f>SUM(M96:O96)</f>
        <v>5000</v>
      </c>
      <c r="M96" s="257">
        <f>'[3]9. Vzdelávanie'!$W$4</f>
        <v>5000</v>
      </c>
      <c r="N96" s="257">
        <f>'[3]9. Vzdelávanie'!$X$4</f>
        <v>0</v>
      </c>
      <c r="O96" s="258">
        <f>'[3]9. Vzdelávanie'!$Y$4</f>
        <v>0</v>
      </c>
      <c r="P96" s="259">
        <f>SUM(Q96:S96)</f>
        <v>4748.91</v>
      </c>
      <c r="Q96" s="257">
        <f>'[3]9. Vzdelávanie'!$Z$4</f>
        <v>4748.91</v>
      </c>
      <c r="R96" s="257">
        <f>'[3]9. Vzdelávanie'!$AA$4</f>
        <v>0</v>
      </c>
      <c r="S96" s="258">
        <f>'[3]9. Vzdelávanie'!$AB$4</f>
        <v>0</v>
      </c>
    </row>
    <row r="97" spans="1:19" ht="15.75" x14ac:dyDescent="0.25">
      <c r="B97" s="285" t="s">
        <v>269</v>
      </c>
      <c r="C97" s="274" t="s">
        <v>270</v>
      </c>
      <c r="D97" s="259">
        <f t="shared" ref="D97:E97" si="80">SUM(D98:D105)</f>
        <v>1692728.94</v>
      </c>
      <c r="E97" s="257">
        <f t="shared" si="80"/>
        <v>1642728.42</v>
      </c>
      <c r="F97" s="257">
        <f t="shared" ref="F97:K97" si="81">SUM(F98:F105)</f>
        <v>50000.52</v>
      </c>
      <c r="G97" s="270">
        <f t="shared" si="81"/>
        <v>0</v>
      </c>
      <c r="H97" s="259">
        <f t="shared" si="81"/>
        <v>1888862.08</v>
      </c>
      <c r="I97" s="257">
        <f t="shared" si="81"/>
        <v>1805760</v>
      </c>
      <c r="J97" s="257">
        <f t="shared" si="81"/>
        <v>83102.080000000002</v>
      </c>
      <c r="K97" s="270">
        <f t="shared" si="81"/>
        <v>0</v>
      </c>
      <c r="L97" s="259">
        <f>SUM(L98:L105)</f>
        <v>2108319</v>
      </c>
      <c r="M97" s="257">
        <f t="shared" ref="M97:S97" si="82">SUM(M98:M105)</f>
        <v>2028618</v>
      </c>
      <c r="N97" s="257">
        <f t="shared" si="82"/>
        <v>79701</v>
      </c>
      <c r="O97" s="258">
        <f t="shared" si="82"/>
        <v>0</v>
      </c>
      <c r="P97" s="259">
        <f t="shared" si="82"/>
        <v>2108317.7599999998</v>
      </c>
      <c r="Q97" s="257">
        <f t="shared" si="82"/>
        <v>2028618</v>
      </c>
      <c r="R97" s="257">
        <f t="shared" si="82"/>
        <v>79699.759999999995</v>
      </c>
      <c r="S97" s="258">
        <f t="shared" si="82"/>
        <v>0</v>
      </c>
    </row>
    <row r="98" spans="1:19" ht="15.75" x14ac:dyDescent="0.25">
      <c r="B98" s="273">
        <v>1</v>
      </c>
      <c r="C98" s="274" t="s">
        <v>271</v>
      </c>
      <c r="D98" s="259">
        <f>SUM(E98:G98)</f>
        <v>183252.07</v>
      </c>
      <c r="E98" s="257">
        <f>'[1]9. Vzdelávanie'!$T$20</f>
        <v>183252.07</v>
      </c>
      <c r="F98" s="257">
        <f>'[1]9. Vzdelávanie'!$U$20</f>
        <v>0</v>
      </c>
      <c r="G98" s="257">
        <f>'[1]9. Vzdelávanie'!$V$20</f>
        <v>0</v>
      </c>
      <c r="H98" s="259">
        <f>SUM(I98:K98)</f>
        <v>201563</v>
      </c>
      <c r="I98" s="257">
        <f>'[2]9. Vzdelávanie'!$W$20</f>
        <v>201563</v>
      </c>
      <c r="J98" s="257">
        <f>'[2]9. Vzdelávanie'!$X$20</f>
        <v>0</v>
      </c>
      <c r="K98" s="270">
        <f>'[2]9. Vzdelávanie'!$Y$20</f>
        <v>0</v>
      </c>
      <c r="L98" s="259">
        <f>SUM(M98:O98)</f>
        <v>210497</v>
      </c>
      <c r="M98" s="257">
        <f>'[3]9. Vzdelávanie'!$W$20</f>
        <v>210497</v>
      </c>
      <c r="N98" s="257">
        <f>'[3]9. Vzdelávanie'!$X$20</f>
        <v>0</v>
      </c>
      <c r="O98" s="258">
        <f>'[3]9. Vzdelávanie'!$Y$20</f>
        <v>0</v>
      </c>
      <c r="P98" s="259">
        <f>SUM(Q98:S98)</f>
        <v>210497</v>
      </c>
      <c r="Q98" s="257">
        <f>'[3]9. Vzdelávanie'!$Z$20</f>
        <v>210497</v>
      </c>
      <c r="R98" s="257">
        <f>'[3]9. Vzdelávanie'!$AA$20</f>
        <v>0</v>
      </c>
      <c r="S98" s="258">
        <f>'[3]9. Vzdelávanie'!$AB$20</f>
        <v>0</v>
      </c>
    </row>
    <row r="99" spans="1:19" ht="15.75" x14ac:dyDescent="0.25">
      <c r="B99" s="273">
        <v>2</v>
      </c>
      <c r="C99" s="274" t="s">
        <v>272</v>
      </c>
      <c r="D99" s="259">
        <f t="shared" ref="D99:D105" si="83">SUM(E99:G99)</f>
        <v>304152</v>
      </c>
      <c r="E99" s="257">
        <f>'[1]9. Vzdelávanie'!$T$21</f>
        <v>269151.48</v>
      </c>
      <c r="F99" s="257">
        <f>'[1]9. Vzdelávanie'!$U$21</f>
        <v>35000.519999999997</v>
      </c>
      <c r="G99" s="270"/>
      <c r="H99" s="259">
        <f t="shared" ref="H99:H105" si="84">SUM(I99:K99)</f>
        <v>326221</v>
      </c>
      <c r="I99" s="257">
        <f>'[2]9. Vzdelávanie'!$W$21</f>
        <v>311175</v>
      </c>
      <c r="J99" s="257">
        <f>'[2]9. Vzdelávanie'!$X$21</f>
        <v>15046</v>
      </c>
      <c r="K99" s="270">
        <f>'[2]9. Vzdelávanie'!$Y$21</f>
        <v>0</v>
      </c>
      <c r="L99" s="259">
        <f t="shared" ref="L99:L105" si="85">SUM(M99:O99)</f>
        <v>391107</v>
      </c>
      <c r="M99" s="257">
        <f>'[3]9. Vzdelávanie'!$W$21</f>
        <v>359043</v>
      </c>
      <c r="N99" s="257">
        <f>'[3]9. Vzdelávanie'!$X$21</f>
        <v>32064</v>
      </c>
      <c r="O99" s="258">
        <f>'[3]9. Vzdelávanie'!$Y$21</f>
        <v>0</v>
      </c>
      <c r="P99" s="259">
        <f t="shared" ref="P99:P105" si="86">SUM(Q99:S99)</f>
        <v>391106.26</v>
      </c>
      <c r="Q99" s="257">
        <f>'[3]9. Vzdelávanie'!$Z$21</f>
        <v>359043</v>
      </c>
      <c r="R99" s="257">
        <f>'[3]9. Vzdelávanie'!$AA$21</f>
        <v>32063.26</v>
      </c>
      <c r="S99" s="258">
        <f>'[3]9. Vzdelávanie'!$AB$21</f>
        <v>0</v>
      </c>
    </row>
    <row r="100" spans="1:19" ht="15.75" x14ac:dyDescent="0.25">
      <c r="B100" s="273">
        <v>3</v>
      </c>
      <c r="C100" s="274" t="s">
        <v>273</v>
      </c>
      <c r="D100" s="259">
        <f t="shared" si="83"/>
        <v>432141.06</v>
      </c>
      <c r="E100" s="257">
        <f>'[1]9. Vzdelávanie'!$T$22</f>
        <v>432141.06</v>
      </c>
      <c r="F100" s="257">
        <f>'[1]9. Vzdelávanie'!$U$22</f>
        <v>0</v>
      </c>
      <c r="G100" s="257">
        <f>'[1]9. Vzdelávanie'!$V$22</f>
        <v>0</v>
      </c>
      <c r="H100" s="259">
        <f t="shared" si="84"/>
        <v>500532.96</v>
      </c>
      <c r="I100" s="257">
        <f>'[2]9. Vzdelávanie'!$W$22</f>
        <v>488852</v>
      </c>
      <c r="J100" s="257">
        <f>'[2]9. Vzdelávanie'!$X$22</f>
        <v>11680.96</v>
      </c>
      <c r="K100" s="270">
        <f>'[2]9. Vzdelávanie'!$Y$22</f>
        <v>0</v>
      </c>
      <c r="L100" s="259">
        <f t="shared" si="85"/>
        <v>541684</v>
      </c>
      <c r="M100" s="257">
        <f>'[3]9. Vzdelávanie'!$W$22</f>
        <v>531346</v>
      </c>
      <c r="N100" s="257">
        <f>'[3]9. Vzdelávanie'!$X$22</f>
        <v>10338</v>
      </c>
      <c r="O100" s="258">
        <f>'[3]9. Vzdelávanie'!$Y$22</f>
        <v>0</v>
      </c>
      <c r="P100" s="259">
        <f t="shared" si="86"/>
        <v>541684</v>
      </c>
      <c r="Q100" s="257">
        <f>'[3]9. Vzdelávanie'!$Z$22</f>
        <v>531346</v>
      </c>
      <c r="R100" s="257">
        <f>'[3]9. Vzdelávanie'!$AA$22</f>
        <v>10338</v>
      </c>
      <c r="S100" s="258">
        <f>'[3]9. Vzdelávanie'!$AB$22</f>
        <v>0</v>
      </c>
    </row>
    <row r="101" spans="1:19" ht="15.75" x14ac:dyDescent="0.25">
      <c r="A101" s="102"/>
      <c r="B101" s="273">
        <v>4</v>
      </c>
      <c r="C101" s="274" t="s">
        <v>422</v>
      </c>
      <c r="D101" s="259">
        <f t="shared" si="83"/>
        <v>0</v>
      </c>
      <c r="E101" s="257">
        <f>'[1]9. Vzdelávanie'!$T$23</f>
        <v>0</v>
      </c>
      <c r="F101" s="257">
        <f>'[1]9. Vzdelávanie'!$U$23</f>
        <v>0</v>
      </c>
      <c r="G101" s="257">
        <f>'[1]9. Vzdelávanie'!$V$23</f>
        <v>0</v>
      </c>
      <c r="H101" s="259">
        <f t="shared" si="84"/>
        <v>0</v>
      </c>
      <c r="I101" s="257">
        <f>'[2]9. Vzdelávanie'!$W$23</f>
        <v>0</v>
      </c>
      <c r="J101" s="257">
        <f>'[2]9. Vzdelávanie'!$X$23</f>
        <v>0</v>
      </c>
      <c r="K101" s="270">
        <f>'[2]9. Vzdelávanie'!$Y$23</f>
        <v>0</v>
      </c>
      <c r="L101" s="259">
        <f t="shared" si="85"/>
        <v>0</v>
      </c>
      <c r="M101" s="257">
        <f>'[3]9. Vzdelávanie'!$W$23</f>
        <v>0</v>
      </c>
      <c r="N101" s="257">
        <f>'[3]9. Vzdelávanie'!$X$23</f>
        <v>0</v>
      </c>
      <c r="O101" s="258">
        <f>'[3]9. Vzdelávanie'!$Y$23</f>
        <v>0</v>
      </c>
      <c r="P101" s="259">
        <f t="shared" si="86"/>
        <v>0</v>
      </c>
      <c r="Q101" s="257">
        <f>'[3]9. Vzdelávanie'!$Z$23</f>
        <v>0</v>
      </c>
      <c r="R101" s="257">
        <f>'[3]9. Vzdelávanie'!$AA$23</f>
        <v>0</v>
      </c>
      <c r="S101" s="258">
        <f>'[3]9. Vzdelávanie'!$AB$23</f>
        <v>0</v>
      </c>
    </row>
    <row r="102" spans="1:19" ht="15.75" x14ac:dyDescent="0.25">
      <c r="B102" s="273">
        <v>5</v>
      </c>
      <c r="C102" s="274" t="s">
        <v>275</v>
      </c>
      <c r="D102" s="259">
        <f t="shared" si="83"/>
        <v>239765.33</v>
      </c>
      <c r="E102" s="257">
        <f>'[1]9. Vzdelávanie'!$T$24</f>
        <v>224765.33</v>
      </c>
      <c r="F102" s="257">
        <f>'[1]9. Vzdelávanie'!$U$24</f>
        <v>15000</v>
      </c>
      <c r="G102" s="270"/>
      <c r="H102" s="259">
        <f t="shared" si="84"/>
        <v>242603</v>
      </c>
      <c r="I102" s="257">
        <f>'[2]9. Vzdelávanie'!$W$24</f>
        <v>242603</v>
      </c>
      <c r="J102" s="257">
        <f>'[2]9. Vzdelávanie'!$X$24</f>
        <v>0</v>
      </c>
      <c r="K102" s="270">
        <f>'[2]9. Vzdelávanie'!$Y$24</f>
        <v>0</v>
      </c>
      <c r="L102" s="259">
        <f t="shared" si="85"/>
        <v>295990</v>
      </c>
      <c r="M102" s="257">
        <f>'[3]9. Vzdelávanie'!$W$24</f>
        <v>264583</v>
      </c>
      <c r="N102" s="257">
        <f>'[3]9. Vzdelávanie'!$X$24</f>
        <v>31407</v>
      </c>
      <c r="O102" s="258">
        <f>'[3]9. Vzdelávanie'!$Y$24</f>
        <v>0</v>
      </c>
      <c r="P102" s="259">
        <f t="shared" si="86"/>
        <v>295989.5</v>
      </c>
      <c r="Q102" s="257">
        <f>'[3]9. Vzdelávanie'!$Z$24</f>
        <v>264583</v>
      </c>
      <c r="R102" s="257">
        <f>'[3]9. Vzdelávanie'!$AA$24</f>
        <v>31406.5</v>
      </c>
      <c r="S102" s="258">
        <f>'[3]9. Vzdelávanie'!$AB$24</f>
        <v>0</v>
      </c>
    </row>
    <row r="103" spans="1:19" ht="15.75" x14ac:dyDescent="0.25">
      <c r="B103" s="273">
        <v>6</v>
      </c>
      <c r="C103" s="274" t="s">
        <v>276</v>
      </c>
      <c r="D103" s="259">
        <f t="shared" si="83"/>
        <v>252694.58</v>
      </c>
      <c r="E103" s="257">
        <f>'[1]9. Vzdelávanie'!$T$25</f>
        <v>252694.58</v>
      </c>
      <c r="F103" s="257">
        <f>'[1]9. Vzdelávanie'!$U$25</f>
        <v>0</v>
      </c>
      <c r="G103" s="257">
        <f>'[1]9. Vzdelávanie'!$V$25</f>
        <v>0</v>
      </c>
      <c r="H103" s="259">
        <f t="shared" si="84"/>
        <v>259796</v>
      </c>
      <c r="I103" s="257">
        <f>'[2]9. Vzdelávanie'!$W$25</f>
        <v>259796</v>
      </c>
      <c r="J103" s="257">
        <f>'[2]9. Vzdelávanie'!$X$25</f>
        <v>0</v>
      </c>
      <c r="K103" s="270">
        <f>'[2]9. Vzdelávanie'!$Y$25</f>
        <v>0</v>
      </c>
      <c r="L103" s="259">
        <f t="shared" si="85"/>
        <v>291240</v>
      </c>
      <c r="M103" s="257">
        <f>'[3]9. Vzdelávanie'!$W$25</f>
        <v>285348</v>
      </c>
      <c r="N103" s="257">
        <f>'[3]9. Vzdelávanie'!$X$25</f>
        <v>5892</v>
      </c>
      <c r="O103" s="258">
        <f>'[3]9. Vzdelávanie'!$Y$25</f>
        <v>0</v>
      </c>
      <c r="P103" s="259">
        <f t="shared" si="86"/>
        <v>291240</v>
      </c>
      <c r="Q103" s="257">
        <f>'[3]9. Vzdelávanie'!$Z$25</f>
        <v>285348</v>
      </c>
      <c r="R103" s="257">
        <f>'[3]9. Vzdelávanie'!$AA$25</f>
        <v>5892</v>
      </c>
      <c r="S103" s="258">
        <f>'[3]9. Vzdelávanie'!$AB$25</f>
        <v>0</v>
      </c>
    </row>
    <row r="104" spans="1:19" ht="15.75" x14ac:dyDescent="0.25">
      <c r="B104" s="273">
        <v>7</v>
      </c>
      <c r="C104" s="274" t="s">
        <v>277</v>
      </c>
      <c r="D104" s="259">
        <f t="shared" si="83"/>
        <v>221473.9</v>
      </c>
      <c r="E104" s="257">
        <f>'[1]9. Vzdelávanie'!$T$26</f>
        <v>221473.9</v>
      </c>
      <c r="F104" s="257">
        <f>'[1]9. Vzdelávanie'!$U$26</f>
        <v>0</v>
      </c>
      <c r="G104" s="257">
        <f>'[1]9. Vzdelávanie'!$V$26</f>
        <v>0</v>
      </c>
      <c r="H104" s="259">
        <f t="shared" si="84"/>
        <v>315306.12</v>
      </c>
      <c r="I104" s="257">
        <f>'[2]9. Vzdelávanie'!$W$26</f>
        <v>258931</v>
      </c>
      <c r="J104" s="257">
        <f>'[2]9. Vzdelávanie'!$X$26</f>
        <v>56375.12</v>
      </c>
      <c r="K104" s="270">
        <f>'[2]9. Vzdelávanie'!$Y$26</f>
        <v>0</v>
      </c>
      <c r="L104" s="259">
        <f t="shared" si="85"/>
        <v>293561</v>
      </c>
      <c r="M104" s="257">
        <f>'[3]9. Vzdelávanie'!$W$26</f>
        <v>293561</v>
      </c>
      <c r="N104" s="257">
        <f>'[3]9. Vzdelávanie'!$X$26</f>
        <v>0</v>
      </c>
      <c r="O104" s="258">
        <f>'[3]9. Vzdelávanie'!$Y$26</f>
        <v>0</v>
      </c>
      <c r="P104" s="259">
        <f t="shared" si="86"/>
        <v>293561</v>
      </c>
      <c r="Q104" s="257">
        <f>'[3]9. Vzdelávanie'!$Z$26</f>
        <v>293561</v>
      </c>
      <c r="R104" s="257">
        <f>'[3]9. Vzdelávanie'!$AA$26</f>
        <v>0</v>
      </c>
      <c r="S104" s="258">
        <f>'[3]9. Vzdelávanie'!$AB$26</f>
        <v>0</v>
      </c>
    </row>
    <row r="105" spans="1:19" ht="15.75" x14ac:dyDescent="0.25">
      <c r="B105" s="273">
        <v>8</v>
      </c>
      <c r="C105" s="274" t="s">
        <v>431</v>
      </c>
      <c r="D105" s="259">
        <f t="shared" si="83"/>
        <v>59250</v>
      </c>
      <c r="E105" s="257">
        <f>'[1]9. Vzdelávanie'!$T$27</f>
        <v>59250</v>
      </c>
      <c r="F105" s="257">
        <f>'[1]9. Vzdelávanie'!$U$27</f>
        <v>0</v>
      </c>
      <c r="G105" s="257">
        <f>'[1]9. Vzdelávanie'!$V$27</f>
        <v>0</v>
      </c>
      <c r="H105" s="259">
        <f t="shared" si="84"/>
        <v>42840</v>
      </c>
      <c r="I105" s="257">
        <f>'[2]9. Vzdelávanie'!$W$27</f>
        <v>42840</v>
      </c>
      <c r="J105" s="257">
        <f>'[2]9. Vzdelávanie'!$X$27</f>
        <v>0</v>
      </c>
      <c r="K105" s="270">
        <f>'[2]9. Vzdelávanie'!$Y$27</f>
        <v>0</v>
      </c>
      <c r="L105" s="259">
        <f t="shared" si="85"/>
        <v>84240</v>
      </c>
      <c r="M105" s="257">
        <f>'[3]9. Vzdelávanie'!$W$27</f>
        <v>84240</v>
      </c>
      <c r="N105" s="257">
        <f>'[3]9. Vzdelávanie'!$X$27</f>
        <v>0</v>
      </c>
      <c r="O105" s="258">
        <f>'[3]9. Vzdelávanie'!$Y$27</f>
        <v>0</v>
      </c>
      <c r="P105" s="259">
        <f t="shared" si="86"/>
        <v>84240</v>
      </c>
      <c r="Q105" s="257">
        <f>'[3]9. Vzdelávanie'!$Z$27</f>
        <v>84240</v>
      </c>
      <c r="R105" s="257">
        <f>'[3]9. Vzdelávanie'!$AA$27</f>
        <v>0</v>
      </c>
      <c r="S105" s="258">
        <f>'[3]9. Vzdelávanie'!$AB$27</f>
        <v>0</v>
      </c>
    </row>
    <row r="106" spans="1:19" ht="15.75" x14ac:dyDescent="0.25">
      <c r="B106" s="285" t="s">
        <v>278</v>
      </c>
      <c r="C106" s="274" t="s">
        <v>279</v>
      </c>
      <c r="D106" s="259">
        <f t="shared" ref="D106" si="87">SUM(D107:D112)</f>
        <v>6128885.8599999994</v>
      </c>
      <c r="E106" s="257">
        <f t="shared" ref="E106:K106" si="88">SUM(E107:E112)</f>
        <v>5605714</v>
      </c>
      <c r="F106" s="257">
        <f t="shared" si="88"/>
        <v>523171.86</v>
      </c>
      <c r="G106" s="270">
        <f t="shared" si="88"/>
        <v>0</v>
      </c>
      <c r="H106" s="259">
        <f t="shared" si="88"/>
        <v>5838618.9299999997</v>
      </c>
      <c r="I106" s="257">
        <f t="shared" si="88"/>
        <v>5760741</v>
      </c>
      <c r="J106" s="257">
        <f t="shared" si="88"/>
        <v>77877.929999999993</v>
      </c>
      <c r="K106" s="270">
        <f t="shared" si="88"/>
        <v>0</v>
      </c>
      <c r="L106" s="259">
        <f>SUM(L107:L112)</f>
        <v>6401493</v>
      </c>
      <c r="M106" s="257">
        <f t="shared" ref="M106:S106" si="89">SUM(M107:M112)</f>
        <v>6151645</v>
      </c>
      <c r="N106" s="257">
        <f t="shared" si="89"/>
        <v>249848</v>
      </c>
      <c r="O106" s="258">
        <f t="shared" si="89"/>
        <v>0</v>
      </c>
      <c r="P106" s="259">
        <f t="shared" si="89"/>
        <v>6354482.5900000008</v>
      </c>
      <c r="Q106" s="257">
        <f t="shared" si="89"/>
        <v>6108332.0200000005</v>
      </c>
      <c r="R106" s="257">
        <f t="shared" si="89"/>
        <v>246150.57</v>
      </c>
      <c r="S106" s="258">
        <f t="shared" si="89"/>
        <v>0</v>
      </c>
    </row>
    <row r="107" spans="1:19" ht="15.75" x14ac:dyDescent="0.25">
      <c r="B107" s="273">
        <v>1</v>
      </c>
      <c r="C107" s="274" t="s">
        <v>280</v>
      </c>
      <c r="D107" s="259">
        <f t="shared" ref="D107:D112" si="90">SUM(E107:G107)</f>
        <v>559421.18999999994</v>
      </c>
      <c r="E107" s="257">
        <f>'[1]9. Vzdelávanie'!$T$29</f>
        <v>548636</v>
      </c>
      <c r="F107" s="257">
        <f>'[1]9. Vzdelávanie'!$U$29</f>
        <v>10785.19</v>
      </c>
      <c r="G107" s="270">
        <f>'[1]9. Vzdelávanie'!$V$29</f>
        <v>0</v>
      </c>
      <c r="H107" s="259">
        <f t="shared" ref="H107:H112" si="91">SUM(I107:K107)</f>
        <v>558912</v>
      </c>
      <c r="I107" s="257">
        <f>'[2]9. Vzdelávanie'!$W$29</f>
        <v>549672</v>
      </c>
      <c r="J107" s="257">
        <f>'[2]9. Vzdelávanie'!$X$29</f>
        <v>9240</v>
      </c>
      <c r="K107" s="270">
        <f>'[2]9. Vzdelávanie'!$Y$29</f>
        <v>0</v>
      </c>
      <c r="L107" s="259">
        <f t="shared" ref="L107:L112" si="92">SUM(M107:O107)</f>
        <v>611940</v>
      </c>
      <c r="M107" s="257">
        <f>'[3]9. Vzdelávanie'!$W$29</f>
        <v>608940</v>
      </c>
      <c r="N107" s="257">
        <f>'[3]9. Vzdelávanie'!$X$29</f>
        <v>3000</v>
      </c>
      <c r="O107" s="258">
        <f>'[3]9. Vzdelávanie'!$Y$29</f>
        <v>0</v>
      </c>
      <c r="P107" s="259">
        <f t="shared" ref="P107:P112" si="93">SUM(Q107:S107)</f>
        <v>611940</v>
      </c>
      <c r="Q107" s="257">
        <f>'[3]9. Vzdelávanie'!$Z$29</f>
        <v>608940</v>
      </c>
      <c r="R107" s="257">
        <f>'[3]9. Vzdelávanie'!$AA$29</f>
        <v>3000</v>
      </c>
      <c r="S107" s="258">
        <f>'[3]9. Vzdelávanie'!$AB$29</f>
        <v>0</v>
      </c>
    </row>
    <row r="108" spans="1:19" ht="15.75" x14ac:dyDescent="0.25">
      <c r="B108" s="273">
        <v>2</v>
      </c>
      <c r="C108" s="274" t="s">
        <v>452</v>
      </c>
      <c r="D108" s="259">
        <f t="shared" si="90"/>
        <v>854576</v>
      </c>
      <c r="E108" s="257">
        <f>'[1]9. Vzdelávanie'!$T$32</f>
        <v>854576</v>
      </c>
      <c r="F108" s="257">
        <f>'[1]9. Vzdelávanie'!$U$32</f>
        <v>0</v>
      </c>
      <c r="G108" s="270">
        <f>'[1]9. Vzdelávanie'!$V$32</f>
        <v>0</v>
      </c>
      <c r="H108" s="259">
        <f t="shared" si="91"/>
        <v>855440</v>
      </c>
      <c r="I108" s="257">
        <f>'[2]9. Vzdelávanie'!$W$32</f>
        <v>855440</v>
      </c>
      <c r="J108" s="257">
        <f>'[2]9. Vzdelávanie'!$X$32</f>
        <v>0</v>
      </c>
      <c r="K108" s="270">
        <f>'[2]9. Vzdelávanie'!$Y$32</f>
        <v>0</v>
      </c>
      <c r="L108" s="259">
        <f t="shared" si="92"/>
        <v>931350</v>
      </c>
      <c r="M108" s="257">
        <f>'[3]9. Vzdelávanie'!$W$32</f>
        <v>928620</v>
      </c>
      <c r="N108" s="257">
        <f>'[3]9. Vzdelávanie'!$X$32</f>
        <v>2730</v>
      </c>
      <c r="O108" s="258">
        <f>'[3]9. Vzdelávanie'!$Y$32</f>
        <v>0</v>
      </c>
      <c r="P108" s="259">
        <f t="shared" si="93"/>
        <v>931350</v>
      </c>
      <c r="Q108" s="257">
        <f>'[3]9. Vzdelávanie'!$Z$32</f>
        <v>928620</v>
      </c>
      <c r="R108" s="257">
        <f>'[3]9. Vzdelávanie'!$AA$32</f>
        <v>2730</v>
      </c>
      <c r="S108" s="258">
        <f>'[3]9. Vzdelávanie'!$AB$32</f>
        <v>0</v>
      </c>
    </row>
    <row r="109" spans="1:19" ht="15.75" x14ac:dyDescent="0.25">
      <c r="A109" s="124"/>
      <c r="B109" s="273">
        <v>3</v>
      </c>
      <c r="C109" s="274" t="s">
        <v>453</v>
      </c>
      <c r="D109" s="259">
        <f t="shared" si="90"/>
        <v>1525347.45</v>
      </c>
      <c r="E109" s="257">
        <f>'[1]9. Vzdelávanie'!$T$36</f>
        <v>1471472</v>
      </c>
      <c r="F109" s="257">
        <f>'[1]9. Vzdelávanie'!$U$36</f>
        <v>53875.45</v>
      </c>
      <c r="G109" s="270">
        <f>'[1]9. Vzdelávanie'!$V$36</f>
        <v>0</v>
      </c>
      <c r="H109" s="259">
        <f t="shared" si="91"/>
        <v>1485900</v>
      </c>
      <c r="I109" s="257">
        <f>'[2]9. Vzdelávanie'!$W$36</f>
        <v>1485900</v>
      </c>
      <c r="J109" s="257">
        <f>'[2]9. Vzdelávanie'!$X$36</f>
        <v>0</v>
      </c>
      <c r="K109" s="270">
        <f>'[2]9. Vzdelávanie'!$Y$36</f>
        <v>0</v>
      </c>
      <c r="L109" s="259">
        <f t="shared" si="92"/>
        <v>1643060</v>
      </c>
      <c r="M109" s="257">
        <f>'[3]9. Vzdelávanie'!$W$36</f>
        <v>1637060</v>
      </c>
      <c r="N109" s="257">
        <f>'[3]9. Vzdelávanie'!$X$36</f>
        <v>6000</v>
      </c>
      <c r="O109" s="258">
        <f>'[3]9. Vzdelávanie'!$Y$36</f>
        <v>0</v>
      </c>
      <c r="P109" s="259">
        <f t="shared" si="93"/>
        <v>1623664.75</v>
      </c>
      <c r="Q109" s="257">
        <f>'[3]9. Vzdelávanie'!$Z$36</f>
        <v>1617665.25</v>
      </c>
      <c r="R109" s="257">
        <f>'[3]9. Vzdelávanie'!$AA$36</f>
        <v>5999.5</v>
      </c>
      <c r="S109" s="258">
        <f>'[3]9. Vzdelávanie'!$AB$36</f>
        <v>0</v>
      </c>
    </row>
    <row r="110" spans="1:19" ht="15.75" x14ac:dyDescent="0.25">
      <c r="A110" s="124"/>
      <c r="B110" s="273">
        <v>4</v>
      </c>
      <c r="C110" s="274" t="s">
        <v>454</v>
      </c>
      <c r="D110" s="259">
        <f t="shared" si="90"/>
        <v>1155710</v>
      </c>
      <c r="E110" s="257">
        <f>'[1]9. Vzdelávanie'!$T$41</f>
        <v>1155710</v>
      </c>
      <c r="F110" s="257">
        <f>'[1]9. Vzdelávanie'!$U$41</f>
        <v>0</v>
      </c>
      <c r="G110" s="270">
        <f>'[1]9. Vzdelávanie'!$V$41</f>
        <v>0</v>
      </c>
      <c r="H110" s="259">
        <f t="shared" si="91"/>
        <v>1322050.93</v>
      </c>
      <c r="I110" s="257">
        <f>'[2]9. Vzdelávanie'!$W$41</f>
        <v>1253413</v>
      </c>
      <c r="J110" s="257">
        <f>'[2]9. Vzdelávanie'!$X$41</f>
        <v>68637.929999999993</v>
      </c>
      <c r="K110" s="270">
        <f>'[2]9. Vzdelávanie'!$Y$41</f>
        <v>0</v>
      </c>
      <c r="L110" s="259">
        <f t="shared" si="92"/>
        <v>1315580</v>
      </c>
      <c r="M110" s="257">
        <f>'[3]9. Vzdelávanie'!$W$41</f>
        <v>1315580</v>
      </c>
      <c r="N110" s="257">
        <f>'[3]9. Vzdelávanie'!$X$41</f>
        <v>0</v>
      </c>
      <c r="O110" s="258">
        <f>'[3]9. Vzdelávanie'!$Y$41</f>
        <v>0</v>
      </c>
      <c r="P110" s="259">
        <f t="shared" si="93"/>
        <v>1303599.23</v>
      </c>
      <c r="Q110" s="257">
        <f>'[3]9. Vzdelávanie'!$Z$41</f>
        <v>1303599.23</v>
      </c>
      <c r="R110" s="257">
        <f>'[3]9. Vzdelávanie'!$AA$41</f>
        <v>0</v>
      </c>
      <c r="S110" s="258">
        <f>'[3]9. Vzdelávanie'!$AB$41</f>
        <v>0</v>
      </c>
    </row>
    <row r="111" spans="1:19" ht="15.75" x14ac:dyDescent="0.25">
      <c r="A111" s="124"/>
      <c r="B111" s="273">
        <v>5</v>
      </c>
      <c r="C111" s="274" t="s">
        <v>455</v>
      </c>
      <c r="D111" s="259">
        <f t="shared" si="90"/>
        <v>1375038.5</v>
      </c>
      <c r="E111" s="257">
        <f>'[1]9. Vzdelávanie'!$T$44</f>
        <v>968248</v>
      </c>
      <c r="F111" s="257">
        <f>'[1]9. Vzdelávanie'!$U$44</f>
        <v>406790.5</v>
      </c>
      <c r="G111" s="270">
        <f>'[1]9. Vzdelávanie'!$V$44</f>
        <v>0</v>
      </c>
      <c r="H111" s="259">
        <f t="shared" si="91"/>
        <v>1026169</v>
      </c>
      <c r="I111" s="257">
        <f>'[2]9. Vzdelávanie'!$W$44</f>
        <v>1026169</v>
      </c>
      <c r="J111" s="257">
        <f>'[2]9. Vzdelávanie'!$X$44</f>
        <v>0</v>
      </c>
      <c r="K111" s="270">
        <f>'[2]9. Vzdelávanie'!$Y$44</f>
        <v>0</v>
      </c>
      <c r="L111" s="259">
        <f t="shared" si="92"/>
        <v>1263018</v>
      </c>
      <c r="M111" s="257">
        <f>'[3]9. Vzdelávanie'!$W$44</f>
        <v>1024900</v>
      </c>
      <c r="N111" s="257">
        <f>'[3]9. Vzdelávanie'!$X$44</f>
        <v>238118</v>
      </c>
      <c r="O111" s="258">
        <f>'[3]9. Vzdelávanie'!$Y$44</f>
        <v>0</v>
      </c>
      <c r="P111" s="259">
        <f t="shared" si="93"/>
        <v>1247383.6100000001</v>
      </c>
      <c r="Q111" s="257">
        <f>'[3]9. Vzdelávanie'!$Z$44</f>
        <v>1012962.54</v>
      </c>
      <c r="R111" s="257">
        <f>'[3]9. Vzdelávanie'!$AA$44</f>
        <v>234421.07</v>
      </c>
      <c r="S111" s="258">
        <f>'[3]9. Vzdelávanie'!$AB$44</f>
        <v>0</v>
      </c>
    </row>
    <row r="112" spans="1:19" ht="15.75" x14ac:dyDescent="0.25">
      <c r="A112" s="124"/>
      <c r="B112" s="273">
        <v>6</v>
      </c>
      <c r="C112" s="274" t="s">
        <v>456</v>
      </c>
      <c r="D112" s="259">
        <f t="shared" si="90"/>
        <v>658792.72</v>
      </c>
      <c r="E112" s="257">
        <f>'[1]9. Vzdelávanie'!$T$47</f>
        <v>607072</v>
      </c>
      <c r="F112" s="257">
        <f>'[1]9. Vzdelávanie'!$U$47</f>
        <v>51720.72</v>
      </c>
      <c r="G112" s="270">
        <f>'[1]9. Vzdelávanie'!$V$47</f>
        <v>0</v>
      </c>
      <c r="H112" s="259">
        <f t="shared" si="91"/>
        <v>590147</v>
      </c>
      <c r="I112" s="257">
        <f>'[2]9. Vzdelávanie'!$W$47</f>
        <v>590147</v>
      </c>
      <c r="J112" s="257">
        <f>'[2]9. Vzdelávanie'!$X$47</f>
        <v>0</v>
      </c>
      <c r="K112" s="270">
        <f>'[2]9. Vzdelávanie'!$Y$47</f>
        <v>0</v>
      </c>
      <c r="L112" s="259">
        <f t="shared" si="92"/>
        <v>636545</v>
      </c>
      <c r="M112" s="257">
        <f>'[3]9. Vzdelávanie'!$W$47</f>
        <v>636545</v>
      </c>
      <c r="N112" s="257">
        <f>'[3]9. Vzdelávanie'!$X$47</f>
        <v>0</v>
      </c>
      <c r="O112" s="258">
        <f>'[3]9. Vzdelávanie'!$Y$47</f>
        <v>0</v>
      </c>
      <c r="P112" s="259">
        <f t="shared" si="93"/>
        <v>636545</v>
      </c>
      <c r="Q112" s="257">
        <f>'[3]9. Vzdelávanie'!$Z$47</f>
        <v>636545</v>
      </c>
      <c r="R112" s="257">
        <f>'[3]9. Vzdelávanie'!$AA$47</f>
        <v>0</v>
      </c>
      <c r="S112" s="258">
        <f>'[3]9. Vzdelávanie'!$AB$47</f>
        <v>0</v>
      </c>
    </row>
    <row r="113" spans="1:19" ht="15.75" x14ac:dyDescent="0.25">
      <c r="A113" s="124"/>
      <c r="B113" s="285" t="s">
        <v>286</v>
      </c>
      <c r="C113" s="274" t="s">
        <v>287</v>
      </c>
      <c r="D113" s="259">
        <f t="shared" ref="D113" si="94">SUM(D114:D115)</f>
        <v>819250</v>
      </c>
      <c r="E113" s="257">
        <f t="shared" ref="E113:K113" si="95">SUM(E114:E115)</f>
        <v>819250</v>
      </c>
      <c r="F113" s="257">
        <f t="shared" si="95"/>
        <v>0</v>
      </c>
      <c r="G113" s="270">
        <f t="shared" si="95"/>
        <v>0</v>
      </c>
      <c r="H113" s="259">
        <f t="shared" si="95"/>
        <v>749268</v>
      </c>
      <c r="I113" s="257">
        <f t="shared" si="95"/>
        <v>749268</v>
      </c>
      <c r="J113" s="257">
        <f t="shared" si="95"/>
        <v>0</v>
      </c>
      <c r="K113" s="270">
        <f t="shared" si="95"/>
        <v>0</v>
      </c>
      <c r="L113" s="259">
        <f t="shared" ref="L113:S113" si="96">SUM(L114:L115)</f>
        <v>915372</v>
      </c>
      <c r="M113" s="257">
        <f t="shared" si="96"/>
        <v>904920</v>
      </c>
      <c r="N113" s="257">
        <f t="shared" si="96"/>
        <v>10452</v>
      </c>
      <c r="O113" s="258">
        <f t="shared" si="96"/>
        <v>0</v>
      </c>
      <c r="P113" s="259">
        <f t="shared" si="96"/>
        <v>915371.53</v>
      </c>
      <c r="Q113" s="257">
        <f t="shared" si="96"/>
        <v>904920</v>
      </c>
      <c r="R113" s="257">
        <f t="shared" si="96"/>
        <v>10451.530000000001</v>
      </c>
      <c r="S113" s="258">
        <f t="shared" si="96"/>
        <v>0</v>
      </c>
    </row>
    <row r="114" spans="1:19" ht="15.75" x14ac:dyDescent="0.25">
      <c r="A114" s="124"/>
      <c r="B114" s="273">
        <v>1</v>
      </c>
      <c r="C114" s="274" t="s">
        <v>288</v>
      </c>
      <c r="D114" s="259">
        <f t="shared" ref="D114:D119" si="97">SUM(E114:G114)</f>
        <v>587000</v>
      </c>
      <c r="E114" s="257">
        <f>'[1]9. Vzdelávanie'!$T$51</f>
        <v>587000</v>
      </c>
      <c r="F114" s="257">
        <f>'[1]9. Vzdelávanie'!$U$51</f>
        <v>0</v>
      </c>
      <c r="G114" s="257">
        <f>'[1]9. Vzdelávanie'!$V$51</f>
        <v>0</v>
      </c>
      <c r="H114" s="259">
        <f t="shared" ref="H114:H119" si="98">SUM(I114:K114)</f>
        <v>517868</v>
      </c>
      <c r="I114" s="257">
        <f>'[2]9. Vzdelávanie'!$W$51</f>
        <v>517868</v>
      </c>
      <c r="J114" s="257">
        <f>'[2]9. Vzdelávanie'!$X$51</f>
        <v>0</v>
      </c>
      <c r="K114" s="270">
        <f>'[2]9. Vzdelávanie'!$Y$51</f>
        <v>0</v>
      </c>
      <c r="L114" s="259">
        <f t="shared" ref="L114:L119" si="99">SUM(M114:O114)</f>
        <v>642200</v>
      </c>
      <c r="M114" s="257">
        <f>'[3]9. Vzdelávanie'!$W$51</f>
        <v>642200</v>
      </c>
      <c r="N114" s="257">
        <f>'[3]9. Vzdelávanie'!$X$51</f>
        <v>0</v>
      </c>
      <c r="O114" s="258">
        <f>'[3]9. Vzdelávanie'!$Y$51</f>
        <v>0</v>
      </c>
      <c r="P114" s="259">
        <f t="shared" ref="P114:P119" si="100">SUM(Q114:S114)</f>
        <v>642200</v>
      </c>
      <c r="Q114" s="257">
        <f>'[3]9. Vzdelávanie'!$Z$51</f>
        <v>642200</v>
      </c>
      <c r="R114" s="257">
        <f>'[3]9. Vzdelávanie'!$AA$51</f>
        <v>0</v>
      </c>
      <c r="S114" s="258">
        <f>'[3]9. Vzdelávanie'!$AB$51</f>
        <v>0</v>
      </c>
    </row>
    <row r="115" spans="1:19" ht="15.75" x14ac:dyDescent="0.25">
      <c r="A115" s="124"/>
      <c r="B115" s="273">
        <v>2</v>
      </c>
      <c r="C115" s="274" t="s">
        <v>289</v>
      </c>
      <c r="D115" s="259">
        <f t="shared" si="97"/>
        <v>232250</v>
      </c>
      <c r="E115" s="257">
        <f>'[1]9. Vzdelávanie'!$T$52</f>
        <v>232250</v>
      </c>
      <c r="F115" s="257">
        <f>'[1]9. Vzdelávanie'!$U$52</f>
        <v>0</v>
      </c>
      <c r="G115" s="257">
        <f>'[1]9. Vzdelávanie'!$V$52</f>
        <v>0</v>
      </c>
      <c r="H115" s="259">
        <f t="shared" si="98"/>
        <v>231400</v>
      </c>
      <c r="I115" s="257">
        <f>'[2]9. Vzdelávanie'!$W$52</f>
        <v>231400</v>
      </c>
      <c r="J115" s="257">
        <f>'[2]9. Vzdelávanie'!$X$52</f>
        <v>0</v>
      </c>
      <c r="K115" s="270">
        <f>'[2]9. Vzdelávanie'!$Y$52</f>
        <v>0</v>
      </c>
      <c r="L115" s="259">
        <f t="shared" si="99"/>
        <v>273172</v>
      </c>
      <c r="M115" s="257">
        <f>'[3]9. Vzdelávanie'!$W$52</f>
        <v>262720</v>
      </c>
      <c r="N115" s="257">
        <f>'[3]9. Vzdelávanie'!$X$52</f>
        <v>10452</v>
      </c>
      <c r="O115" s="258">
        <f>'[3]9. Vzdelávanie'!$Y$52</f>
        <v>0</v>
      </c>
      <c r="P115" s="259">
        <f t="shared" si="100"/>
        <v>273171.53000000003</v>
      </c>
      <c r="Q115" s="257">
        <f>'[3]9. Vzdelávanie'!$Z$52</f>
        <v>262720</v>
      </c>
      <c r="R115" s="257">
        <f>'[3]9. Vzdelávanie'!$AA$52</f>
        <v>10451.530000000001</v>
      </c>
      <c r="S115" s="258">
        <f>'[3]9. Vzdelávanie'!$AB$52</f>
        <v>0</v>
      </c>
    </row>
    <row r="116" spans="1:19" ht="15.75" x14ac:dyDescent="0.25">
      <c r="A116" s="124"/>
      <c r="B116" s="285" t="s">
        <v>290</v>
      </c>
      <c r="C116" s="274" t="s">
        <v>291</v>
      </c>
      <c r="D116" s="259">
        <f t="shared" si="97"/>
        <v>303479.23</v>
      </c>
      <c r="E116" s="257">
        <f>'[1]9. Vzdelávanie'!$T$53</f>
        <v>303479.23</v>
      </c>
      <c r="F116" s="257">
        <f>'[1]9. Vzdelávanie'!$U$53</f>
        <v>0</v>
      </c>
      <c r="G116" s="270">
        <f>'[1]9. Vzdelávanie'!$V$53</f>
        <v>0</v>
      </c>
      <c r="H116" s="259">
        <f t="shared" si="98"/>
        <v>344600.22</v>
      </c>
      <c r="I116" s="257">
        <f>'[2]9. Vzdelávanie'!$W$53</f>
        <v>344600.22</v>
      </c>
      <c r="J116" s="257">
        <f>'[2]9. Vzdelávanie'!$X$53</f>
        <v>0</v>
      </c>
      <c r="K116" s="270">
        <f>'[2]9. Vzdelávanie'!$Y$53</f>
        <v>0</v>
      </c>
      <c r="L116" s="259">
        <f t="shared" si="99"/>
        <v>598941</v>
      </c>
      <c r="M116" s="257">
        <f>'[3]9. Vzdelávanie'!$W$53</f>
        <v>598941</v>
      </c>
      <c r="N116" s="257">
        <f>'[3]9. Vzdelávanie'!$X$53</f>
        <v>0</v>
      </c>
      <c r="O116" s="258">
        <f>'[3]9. Vzdelávanie'!$Y$53</f>
        <v>0</v>
      </c>
      <c r="P116" s="259">
        <f t="shared" si="100"/>
        <v>589702.65</v>
      </c>
      <c r="Q116" s="257">
        <f>'[3]9. Vzdelávanie'!$Z$53</f>
        <v>589702.65</v>
      </c>
      <c r="R116" s="257">
        <f>'[3]9. Vzdelávanie'!$AA$53</f>
        <v>0</v>
      </c>
      <c r="S116" s="258">
        <f>'[3]9. Vzdelávanie'!$AB$53</f>
        <v>0</v>
      </c>
    </row>
    <row r="117" spans="1:19" ht="15.75" x14ac:dyDescent="0.25">
      <c r="A117" s="124"/>
      <c r="B117" s="285" t="s">
        <v>292</v>
      </c>
      <c r="C117" s="274" t="s">
        <v>293</v>
      </c>
      <c r="D117" s="259">
        <f t="shared" si="97"/>
        <v>767588.03</v>
      </c>
      <c r="E117" s="257">
        <f>'[1]9. Vzdelávanie'!$T$70</f>
        <v>760377.03</v>
      </c>
      <c r="F117" s="257">
        <f>'[1]9. Vzdelávanie'!$U$70</f>
        <v>7211</v>
      </c>
      <c r="G117" s="257">
        <f>'[1]9. Vzdelávanie'!$V$70</f>
        <v>0</v>
      </c>
      <c r="H117" s="259">
        <f t="shared" si="98"/>
        <v>647288.85000000009</v>
      </c>
      <c r="I117" s="257">
        <f>'[2]9. Vzdelávanie'!$W$70</f>
        <v>621982.06000000006</v>
      </c>
      <c r="J117" s="257">
        <f>'[2]9. Vzdelávanie'!$X$70</f>
        <v>25306.79</v>
      </c>
      <c r="K117" s="270">
        <f>'[2]9. Vzdelávanie'!$Y$70</f>
        <v>0</v>
      </c>
      <c r="L117" s="259">
        <f t="shared" si="99"/>
        <v>865616</v>
      </c>
      <c r="M117" s="257">
        <f>'[3]9. Vzdelávanie'!$W$73</f>
        <v>849270</v>
      </c>
      <c r="N117" s="257">
        <f>'[3]9. Vzdelávanie'!$X$73</f>
        <v>16346</v>
      </c>
      <c r="O117" s="258">
        <f>'[3]9. Vzdelávanie'!$Y$73</f>
        <v>0</v>
      </c>
      <c r="P117" s="259">
        <f t="shared" si="100"/>
        <v>793049.43</v>
      </c>
      <c r="Q117" s="257">
        <f>'[3]9. Vzdelávanie'!$Z$73</f>
        <v>776703.63</v>
      </c>
      <c r="R117" s="257">
        <f>'[3]9. Vzdelávanie'!$AA$73</f>
        <v>16345.8</v>
      </c>
      <c r="S117" s="258">
        <f>'[3]9. Vzdelávanie'!$AB$73</f>
        <v>0</v>
      </c>
    </row>
    <row r="118" spans="1:19" ht="15.75" x14ac:dyDescent="0.25">
      <c r="A118" s="124"/>
      <c r="B118" s="399" t="s">
        <v>294</v>
      </c>
      <c r="C118" s="400" t="s">
        <v>412</v>
      </c>
      <c r="D118" s="259">
        <f t="shared" si="97"/>
        <v>96439.18</v>
      </c>
      <c r="E118" s="257">
        <f>'[1]9. Vzdelávanie'!$T$71</f>
        <v>96439.18</v>
      </c>
      <c r="F118" s="257">
        <f>'[1]9. Vzdelávanie'!$U$71</f>
        <v>0</v>
      </c>
      <c r="G118" s="270">
        <f>'[1]9. Vzdelávanie'!$V$71</f>
        <v>0</v>
      </c>
      <c r="H118" s="259">
        <f t="shared" si="98"/>
        <v>161788.28999999998</v>
      </c>
      <c r="I118" s="257">
        <f>'[2]9. Vzdelávanie'!$W$71</f>
        <v>161788.28999999998</v>
      </c>
      <c r="J118" s="257">
        <f>'[2]9. Vzdelávanie'!$X$71</f>
        <v>0</v>
      </c>
      <c r="K118" s="270">
        <f>'[2]9. Vzdelávanie'!$Y$71</f>
        <v>0</v>
      </c>
      <c r="L118" s="259">
        <f t="shared" si="99"/>
        <v>505696</v>
      </c>
      <c r="M118" s="257">
        <f>'[3]9. Vzdelávanie'!$W$74</f>
        <v>505696</v>
      </c>
      <c r="N118" s="257">
        <f>'[3]9. Vzdelávanie'!$X$74</f>
        <v>0</v>
      </c>
      <c r="O118" s="258">
        <f>'[3]9. Vzdelávanie'!$Y$74</f>
        <v>0</v>
      </c>
      <c r="P118" s="259">
        <f t="shared" si="100"/>
        <v>240504.3</v>
      </c>
      <c r="Q118" s="257">
        <f>'[3]9. Vzdelávanie'!$Z$74</f>
        <v>240504.3</v>
      </c>
      <c r="R118" s="257">
        <f>'[3]9. Vzdelávanie'!$AA$74</f>
        <v>0</v>
      </c>
      <c r="S118" s="258">
        <f>'[3]9. Vzdelávanie'!$AB$74</f>
        <v>0</v>
      </c>
    </row>
    <row r="119" spans="1:19" ht="16.5" thickBot="1" x14ac:dyDescent="0.3">
      <c r="A119" s="124"/>
      <c r="B119" s="397" t="s">
        <v>464</v>
      </c>
      <c r="C119" s="367" t="s">
        <v>465</v>
      </c>
      <c r="D119" s="401">
        <f t="shared" si="97"/>
        <v>366054.28</v>
      </c>
      <c r="E119" s="402">
        <f>'[1]9. Vzdelávanie'!$T$78</f>
        <v>366054.28</v>
      </c>
      <c r="F119" s="402">
        <f>'[1]9. Vzdelávanie'!$U$78</f>
        <v>0</v>
      </c>
      <c r="G119" s="402">
        <f>'[1]9. Vzdelávanie'!$V$78</f>
        <v>0</v>
      </c>
      <c r="H119" s="268">
        <f t="shared" si="98"/>
        <v>388913.99</v>
      </c>
      <c r="I119" s="402">
        <f>'[2]9. Vzdelávanie'!$W$78</f>
        <v>388913.99</v>
      </c>
      <c r="J119" s="402">
        <f>'[2]9. Vzdelávanie'!$X$78</f>
        <v>0</v>
      </c>
      <c r="K119" s="571">
        <f>'[2]9. Vzdelávanie'!$Y$78</f>
        <v>0</v>
      </c>
      <c r="L119" s="268">
        <f t="shared" si="99"/>
        <v>770840</v>
      </c>
      <c r="M119" s="269">
        <f>'[3]9. Vzdelávanie'!$W$81</f>
        <v>770840</v>
      </c>
      <c r="N119" s="269">
        <f>'[3]9. Vzdelávanie'!$X$81</f>
        <v>0</v>
      </c>
      <c r="O119" s="303">
        <f>'[3]9. Vzdelávanie'!$Y$81</f>
        <v>0</v>
      </c>
      <c r="P119" s="268">
        <f t="shared" si="100"/>
        <v>520079.17000000004</v>
      </c>
      <c r="Q119" s="269">
        <f>'[3]9. Vzdelávanie'!$Z$81</f>
        <v>520079.17000000004</v>
      </c>
      <c r="R119" s="269">
        <f>'[3]9. Vzdelávanie'!$AA$81</f>
        <v>0</v>
      </c>
      <c r="S119" s="303">
        <f>'[3]9. Vzdelávanie'!$AB$81</f>
        <v>0</v>
      </c>
    </row>
    <row r="120" spans="1:19" s="123" customFormat="1" ht="15.75" x14ac:dyDescent="0.25">
      <c r="A120" s="125"/>
      <c r="B120" s="277" t="s">
        <v>296</v>
      </c>
      <c r="C120" s="284"/>
      <c r="D120" s="265">
        <f t="shared" ref="D120" si="101">D121+D122+D130</f>
        <v>335887.68999999994</v>
      </c>
      <c r="E120" s="266">
        <f t="shared" ref="E120:S120" si="102">E121+E122+E130</f>
        <v>315887.68999999994</v>
      </c>
      <c r="F120" s="266">
        <f t="shared" si="102"/>
        <v>20000</v>
      </c>
      <c r="G120" s="345">
        <f t="shared" si="102"/>
        <v>0</v>
      </c>
      <c r="H120" s="265">
        <f t="shared" si="102"/>
        <v>304046.42</v>
      </c>
      <c r="I120" s="266">
        <f t="shared" si="102"/>
        <v>283863.36999999994</v>
      </c>
      <c r="J120" s="266">
        <f t="shared" si="102"/>
        <v>20183.05</v>
      </c>
      <c r="K120" s="345">
        <f t="shared" si="102"/>
        <v>0</v>
      </c>
      <c r="L120" s="265">
        <f t="shared" si="102"/>
        <v>1843670</v>
      </c>
      <c r="M120" s="266">
        <f t="shared" si="102"/>
        <v>408670</v>
      </c>
      <c r="N120" s="266">
        <f t="shared" si="102"/>
        <v>1435000</v>
      </c>
      <c r="O120" s="267">
        <f t="shared" si="102"/>
        <v>0</v>
      </c>
      <c r="P120" s="265">
        <f t="shared" si="102"/>
        <v>1800590.44</v>
      </c>
      <c r="Q120" s="266">
        <f t="shared" si="102"/>
        <v>365647.82999999996</v>
      </c>
      <c r="R120" s="266">
        <f t="shared" si="102"/>
        <v>1434942.61</v>
      </c>
      <c r="S120" s="267">
        <f t="shared" si="102"/>
        <v>0</v>
      </c>
    </row>
    <row r="121" spans="1:19" ht="15.75" x14ac:dyDescent="0.25">
      <c r="B121" s="285" t="s">
        <v>297</v>
      </c>
      <c r="C121" s="274" t="s">
        <v>298</v>
      </c>
      <c r="D121" s="259">
        <f>SUM(E121:G121)</f>
        <v>1150.96</v>
      </c>
      <c r="E121" s="257">
        <f>'[1]10. Šport'!$T$4</f>
        <v>1150.96</v>
      </c>
      <c r="F121" s="257">
        <f>'[1]10. Šport'!$U$4</f>
        <v>0</v>
      </c>
      <c r="G121" s="270">
        <f>'[1]10. Šport'!$V$4</f>
        <v>0</v>
      </c>
      <c r="H121" s="259">
        <f>SUM(I121:K121)</f>
        <v>1332.76</v>
      </c>
      <c r="I121" s="257">
        <f>'[2]10. Šport'!$W$4</f>
        <v>1332.76</v>
      </c>
      <c r="J121" s="257">
        <f>'[2]10. Šport'!$X$4</f>
        <v>0</v>
      </c>
      <c r="K121" s="270">
        <f>'[2]10. Šport'!$Y$4</f>
        <v>0</v>
      </c>
      <c r="L121" s="259">
        <f>SUM(M121:O121)</f>
        <v>7000</v>
      </c>
      <c r="M121" s="257">
        <f>'[3]10. Šport'!$W$4</f>
        <v>7000</v>
      </c>
      <c r="N121" s="257">
        <f>'[3]10. Šport'!$X$4</f>
        <v>0</v>
      </c>
      <c r="O121" s="258">
        <f>'[3]10. Šport'!$Y$4</f>
        <v>0</v>
      </c>
      <c r="P121" s="259">
        <f>SUM(Q121:S121)</f>
        <v>6980.7199999999993</v>
      </c>
      <c r="Q121" s="257">
        <f>'[3]10. Šport'!$Z$4</f>
        <v>6980.7199999999993</v>
      </c>
      <c r="R121" s="257">
        <f>'[3]10. Šport'!$AA$4</f>
        <v>0</v>
      </c>
      <c r="S121" s="258">
        <f>'[3]10. Šport'!$AB$4</f>
        <v>0</v>
      </c>
    </row>
    <row r="122" spans="1:19" ht="15.75" x14ac:dyDescent="0.25">
      <c r="B122" s="285" t="s">
        <v>299</v>
      </c>
      <c r="C122" s="274" t="s">
        <v>300</v>
      </c>
      <c r="D122" s="259">
        <f t="shared" ref="D122" si="103">SUM(D123:D129)</f>
        <v>331560.17999999993</v>
      </c>
      <c r="E122" s="257">
        <f t="shared" ref="E122:K122" si="104">SUM(E123:E129)</f>
        <v>311560.17999999993</v>
      </c>
      <c r="F122" s="257">
        <f t="shared" si="104"/>
        <v>20000</v>
      </c>
      <c r="G122" s="270">
        <f t="shared" si="104"/>
        <v>0</v>
      </c>
      <c r="H122" s="259">
        <f t="shared" si="104"/>
        <v>293779.19</v>
      </c>
      <c r="I122" s="257">
        <f t="shared" si="104"/>
        <v>273596.13999999996</v>
      </c>
      <c r="J122" s="257">
        <f t="shared" si="104"/>
        <v>20183.05</v>
      </c>
      <c r="K122" s="270">
        <f t="shared" si="104"/>
        <v>0</v>
      </c>
      <c r="L122" s="259">
        <f>SUM(L123:L129)</f>
        <v>1826670</v>
      </c>
      <c r="M122" s="257">
        <f t="shared" ref="M122:S122" si="105">SUM(M123:M129)</f>
        <v>391670</v>
      </c>
      <c r="N122" s="257">
        <f t="shared" si="105"/>
        <v>1435000</v>
      </c>
      <c r="O122" s="258">
        <f t="shared" si="105"/>
        <v>0</v>
      </c>
      <c r="P122" s="259">
        <f t="shared" si="105"/>
        <v>1783609.72</v>
      </c>
      <c r="Q122" s="257">
        <f t="shared" si="105"/>
        <v>348667.11</v>
      </c>
      <c r="R122" s="257">
        <f t="shared" si="105"/>
        <v>1434942.61</v>
      </c>
      <c r="S122" s="258">
        <f t="shared" si="105"/>
        <v>0</v>
      </c>
    </row>
    <row r="123" spans="1:19" ht="15.75" x14ac:dyDescent="0.25">
      <c r="B123" s="273">
        <v>1</v>
      </c>
      <c r="C123" s="274" t="s">
        <v>301</v>
      </c>
      <c r="D123" s="259">
        <f t="shared" ref="D123:D130" si="106">SUM(E123:G123)</f>
        <v>53560.94999999999</v>
      </c>
      <c r="E123" s="257">
        <f>'[1]10. Šport'!$T$12</f>
        <v>53560.94999999999</v>
      </c>
      <c r="F123" s="257">
        <f>'[1]10. Šport'!$U$12</f>
        <v>0</v>
      </c>
      <c r="G123" s="270">
        <f>'[1]10. Šport'!$V$12</f>
        <v>0</v>
      </c>
      <c r="H123" s="259">
        <f>SUM(I123:K123)</f>
        <v>21972.060000000005</v>
      </c>
      <c r="I123" s="257">
        <f>'[2]10. Šport'!$W$12</f>
        <v>21972.060000000005</v>
      </c>
      <c r="J123" s="257">
        <f>'[2]10. Šport'!$X$12</f>
        <v>0</v>
      </c>
      <c r="K123" s="270">
        <f>'[2]10. Šport'!$Y$12</f>
        <v>0</v>
      </c>
      <c r="L123" s="259">
        <f>SUM(M123:O123)</f>
        <v>64700</v>
      </c>
      <c r="M123" s="257">
        <f>'[3]10. Šport'!$W$12</f>
        <v>64700</v>
      </c>
      <c r="N123" s="257">
        <f>'[3]10. Šport'!$X$12</f>
        <v>0</v>
      </c>
      <c r="O123" s="258">
        <f>'[3]10. Šport'!$Y$12</f>
        <v>0</v>
      </c>
      <c r="P123" s="259">
        <f>SUM(Q123:S123)</f>
        <v>55103.93</v>
      </c>
      <c r="Q123" s="257">
        <f>'[3]10. Šport'!$Z$12</f>
        <v>55103.93</v>
      </c>
      <c r="R123" s="257">
        <f>'[3]10. Šport'!$AA$12</f>
        <v>0</v>
      </c>
      <c r="S123" s="258">
        <f>'[3]10. Šport'!$AB$12</f>
        <v>0</v>
      </c>
    </row>
    <row r="124" spans="1:19" ht="15.75" x14ac:dyDescent="0.25">
      <c r="B124" s="273">
        <v>2</v>
      </c>
      <c r="C124" s="274" t="s">
        <v>302</v>
      </c>
      <c r="D124" s="259">
        <f t="shared" si="106"/>
        <v>61876.28</v>
      </c>
      <c r="E124" s="257">
        <f>'[1]10. Šport'!$T$30</f>
        <v>61876.28</v>
      </c>
      <c r="F124" s="257">
        <f>'[1]10. Šport'!$U$30</f>
        <v>0</v>
      </c>
      <c r="G124" s="270">
        <f>'[1]10. Šport'!$V$30</f>
        <v>0</v>
      </c>
      <c r="H124" s="259">
        <f t="shared" ref="H124:H130" si="107">SUM(I124:K124)</f>
        <v>51888.53</v>
      </c>
      <c r="I124" s="257">
        <f>'[2]10. Šport'!$W$30</f>
        <v>51888.53</v>
      </c>
      <c r="J124" s="257">
        <f>'[2]10. Šport'!$X$30</f>
        <v>0</v>
      </c>
      <c r="K124" s="270">
        <f>'[2]10. Šport'!$Y$30</f>
        <v>0</v>
      </c>
      <c r="L124" s="259">
        <f t="shared" ref="L124:L130" si="108">SUM(M124:O124)</f>
        <v>70650</v>
      </c>
      <c r="M124" s="257">
        <f>'[3]10. Šport'!$W$30</f>
        <v>70650</v>
      </c>
      <c r="N124" s="257">
        <f>'[3]10. Šport'!$X$30</f>
        <v>0</v>
      </c>
      <c r="O124" s="258">
        <f>'[3]10. Šport'!$Y$30</f>
        <v>0</v>
      </c>
      <c r="P124" s="259">
        <f t="shared" ref="P124:P130" si="109">SUM(Q124:S124)</f>
        <v>68319.69</v>
      </c>
      <c r="Q124" s="257">
        <f>'[3]10. Šport'!$Z$30</f>
        <v>68319.69</v>
      </c>
      <c r="R124" s="257">
        <f>'[3]10. Šport'!$AA$30</f>
        <v>0</v>
      </c>
      <c r="S124" s="258">
        <f>'[3]10. Šport'!$AB$30</f>
        <v>0</v>
      </c>
    </row>
    <row r="125" spans="1:19" ht="15.75" x14ac:dyDescent="0.25">
      <c r="B125" s="273">
        <v>3</v>
      </c>
      <c r="C125" s="274" t="s">
        <v>303</v>
      </c>
      <c r="D125" s="259">
        <f t="shared" si="106"/>
        <v>36673.47</v>
      </c>
      <c r="E125" s="257">
        <f>'[1]10. Šport'!$T$47</f>
        <v>16673.47</v>
      </c>
      <c r="F125" s="257">
        <f>'[1]10. Šport'!$U$47</f>
        <v>20000</v>
      </c>
      <c r="G125" s="270">
        <f>'[1]10. Šport'!$V$47</f>
        <v>0</v>
      </c>
      <c r="H125" s="259">
        <f t="shared" si="107"/>
        <v>34292.68</v>
      </c>
      <c r="I125" s="257">
        <f>'[2]10. Šport'!$W$48</f>
        <v>17309.63</v>
      </c>
      <c r="J125" s="257">
        <f>'[2]10. Šport'!$X$48</f>
        <v>16983.05</v>
      </c>
      <c r="K125" s="270">
        <f>'[2]10. Šport'!$Y$48</f>
        <v>0</v>
      </c>
      <c r="L125" s="259">
        <f t="shared" si="108"/>
        <v>22520</v>
      </c>
      <c r="M125" s="257">
        <f>'[3]10. Šport'!$W$48</f>
        <v>22520</v>
      </c>
      <c r="N125" s="257">
        <f>'[3]10. Šport'!$X$48</f>
        <v>0</v>
      </c>
      <c r="O125" s="258">
        <f>'[3]10. Šport'!$Y$48</f>
        <v>0</v>
      </c>
      <c r="P125" s="259">
        <f t="shared" si="109"/>
        <v>19827.400000000001</v>
      </c>
      <c r="Q125" s="257">
        <f>'[3]10. Šport'!$Z$48</f>
        <v>19827.400000000001</v>
      </c>
      <c r="R125" s="257">
        <f>'[3]10. Šport'!$AA$48</f>
        <v>0</v>
      </c>
      <c r="S125" s="258">
        <f>'[3]10. Šport'!$AB$48</f>
        <v>0</v>
      </c>
    </row>
    <row r="126" spans="1:19" ht="15.75" x14ac:dyDescent="0.25">
      <c r="B126" s="273">
        <v>4</v>
      </c>
      <c r="C126" s="274" t="s">
        <v>304</v>
      </c>
      <c r="D126" s="259">
        <f t="shared" si="106"/>
        <v>152399.13999999998</v>
      </c>
      <c r="E126" s="257">
        <f>'[1]10. Šport'!$T$57</f>
        <v>152399.13999999998</v>
      </c>
      <c r="F126" s="257">
        <f>'[1]10. Šport'!$U$57</f>
        <v>0</v>
      </c>
      <c r="G126" s="270">
        <f>'[1]10. Šport'!$V$57</f>
        <v>0</v>
      </c>
      <c r="H126" s="259">
        <f t="shared" si="107"/>
        <v>163155.13999999998</v>
      </c>
      <c r="I126" s="257">
        <f>'[2]10. Šport'!$W$58</f>
        <v>159955.13999999998</v>
      </c>
      <c r="J126" s="257">
        <f>'[2]10. Šport'!$X$58</f>
        <v>3200</v>
      </c>
      <c r="K126" s="270">
        <f>'[2]10. Šport'!$Y$58</f>
        <v>0</v>
      </c>
      <c r="L126" s="259">
        <f t="shared" si="108"/>
        <v>197900</v>
      </c>
      <c r="M126" s="257">
        <f>'[3]10. Šport'!$W$58</f>
        <v>197900</v>
      </c>
      <c r="N126" s="257">
        <f>'[3]10. Šport'!$X$58</f>
        <v>0</v>
      </c>
      <c r="O126" s="258">
        <f>'[3]10. Šport'!$Y$58</f>
        <v>0</v>
      </c>
      <c r="P126" s="259">
        <f t="shared" si="109"/>
        <v>181088.82</v>
      </c>
      <c r="Q126" s="257">
        <f>'[3]10. Šport'!$Z$58</f>
        <v>181088.82</v>
      </c>
      <c r="R126" s="257">
        <f>'[3]10. Šport'!$AA$58</f>
        <v>0</v>
      </c>
      <c r="S126" s="258">
        <f>'[3]10. Šport'!$AB$58</f>
        <v>0</v>
      </c>
    </row>
    <row r="127" spans="1:19" ht="15.75" x14ac:dyDescent="0.25">
      <c r="B127" s="273">
        <v>5</v>
      </c>
      <c r="C127" s="274" t="s">
        <v>305</v>
      </c>
      <c r="D127" s="259">
        <f t="shared" si="106"/>
        <v>8430.35</v>
      </c>
      <c r="E127" s="257">
        <f>'[1]10. Šport'!$T$77</f>
        <v>8430.35</v>
      </c>
      <c r="F127" s="257">
        <f>'[1]10. Šport'!$U$77</f>
        <v>0</v>
      </c>
      <c r="G127" s="270">
        <f>'[1]10. Šport'!$V$77</f>
        <v>0</v>
      </c>
      <c r="H127" s="259">
        <f t="shared" si="107"/>
        <v>7935.4</v>
      </c>
      <c r="I127" s="257">
        <f>'[2]10. Šport'!$W$78</f>
        <v>7935.4</v>
      </c>
      <c r="J127" s="257">
        <f>'[2]10. Šport'!$X$78</f>
        <v>0</v>
      </c>
      <c r="K127" s="270">
        <f>'[2]10. Šport'!$Y$78</f>
        <v>0</v>
      </c>
      <c r="L127" s="259">
        <f t="shared" si="108"/>
        <v>8800</v>
      </c>
      <c r="M127" s="257">
        <f>'[3]10. Šport'!$W$78</f>
        <v>8800</v>
      </c>
      <c r="N127" s="257">
        <f>'[3]10. Šport'!$X$78</f>
        <v>0</v>
      </c>
      <c r="O127" s="258">
        <f>'[3]10. Šport'!$Y$78</f>
        <v>0</v>
      </c>
      <c r="P127" s="259">
        <f t="shared" si="109"/>
        <v>8662.77</v>
      </c>
      <c r="Q127" s="257">
        <f>'[3]10. Šport'!$Z$78</f>
        <v>8662.77</v>
      </c>
      <c r="R127" s="257">
        <f>'[3]10. Šport'!$AA$78</f>
        <v>0</v>
      </c>
      <c r="S127" s="258">
        <f>'[3]10. Šport'!$AB$78</f>
        <v>0</v>
      </c>
    </row>
    <row r="128" spans="1:19" ht="15.75" x14ac:dyDescent="0.25">
      <c r="B128" s="289">
        <v>6</v>
      </c>
      <c r="C128" s="290" t="s">
        <v>386</v>
      </c>
      <c r="D128" s="259">
        <f t="shared" si="106"/>
        <v>238.1</v>
      </c>
      <c r="E128" s="257">
        <f>'[1]10. Šport'!$T$85</f>
        <v>238.1</v>
      </c>
      <c r="F128" s="257">
        <f>'[1]10. Šport'!$U$85</f>
        <v>0</v>
      </c>
      <c r="G128" s="270">
        <f>'[1]10. Šport'!$V$85</f>
        <v>0</v>
      </c>
      <c r="H128" s="259">
        <f t="shared" si="107"/>
        <v>239.93</v>
      </c>
      <c r="I128" s="257">
        <f>'[2]10. Šport'!$W$86</f>
        <v>239.93</v>
      </c>
      <c r="J128" s="257">
        <f>'[2]10. Šport'!$X$86</f>
        <v>0</v>
      </c>
      <c r="K128" s="270">
        <f>'[2]10. Šport'!$Y$86</f>
        <v>0</v>
      </c>
      <c r="L128" s="259">
        <f t="shared" si="108"/>
        <v>1441100</v>
      </c>
      <c r="M128" s="257">
        <f>'[3]10. Šport'!$W$86</f>
        <v>6100</v>
      </c>
      <c r="N128" s="257">
        <f>'[3]10. Šport'!$X$86</f>
        <v>1435000</v>
      </c>
      <c r="O128" s="258">
        <f>'[3]10. Šport'!$Y$86</f>
        <v>0</v>
      </c>
      <c r="P128" s="259">
        <f t="shared" si="109"/>
        <v>1440282.37</v>
      </c>
      <c r="Q128" s="257">
        <f>'[3]10. Šport'!$Z$86</f>
        <v>5339.76</v>
      </c>
      <c r="R128" s="257">
        <f>'[3]10. Šport'!$AA$86</f>
        <v>1434942.61</v>
      </c>
      <c r="S128" s="258">
        <f>'[3]10. Šport'!$AB$86</f>
        <v>0</v>
      </c>
    </row>
    <row r="129" spans="2:19" ht="15.75" x14ac:dyDescent="0.25">
      <c r="B129" s="289">
        <v>7</v>
      </c>
      <c r="C129" s="290" t="s">
        <v>461</v>
      </c>
      <c r="D129" s="259">
        <f t="shared" si="106"/>
        <v>18381.89</v>
      </c>
      <c r="E129" s="257">
        <f>'[1]10. Šport'!$T$90</f>
        <v>18381.89</v>
      </c>
      <c r="F129" s="257">
        <f>'[1]10. Šport'!$U$90</f>
        <v>0</v>
      </c>
      <c r="G129" s="270">
        <f>'[1]10. Šport'!$V$90</f>
        <v>0</v>
      </c>
      <c r="H129" s="259">
        <f t="shared" si="107"/>
        <v>14295.45</v>
      </c>
      <c r="I129" s="257">
        <f>'[2]10. Šport'!$W$91</f>
        <v>14295.45</v>
      </c>
      <c r="J129" s="257">
        <f>'[2]10. Šport'!$X$91</f>
        <v>0</v>
      </c>
      <c r="K129" s="270">
        <f>'[2]10. Šport'!$Y$91</f>
        <v>0</v>
      </c>
      <c r="L129" s="259">
        <f t="shared" si="108"/>
        <v>21000</v>
      </c>
      <c r="M129" s="257">
        <f>'[3]10. Šport'!$W$92</f>
        <v>21000</v>
      </c>
      <c r="N129" s="257">
        <f>'[3]10. Šport'!$X$92</f>
        <v>0</v>
      </c>
      <c r="O129" s="258">
        <f>'[3]10. Šport'!$Y$92</f>
        <v>0</v>
      </c>
      <c r="P129" s="259">
        <f t="shared" si="109"/>
        <v>10324.74</v>
      </c>
      <c r="Q129" s="257">
        <f>'[3]10. Šport'!$Z$92</f>
        <v>10324.74</v>
      </c>
      <c r="R129" s="257">
        <f>'[3]10. Šport'!$AA$92</f>
        <v>0</v>
      </c>
      <c r="S129" s="258">
        <f>'[3]10. Šport'!$AB$92</f>
        <v>0</v>
      </c>
    </row>
    <row r="130" spans="2:19" ht="16.5" thickBot="1" x14ac:dyDescent="0.3">
      <c r="B130" s="280" t="s">
        <v>306</v>
      </c>
      <c r="C130" s="276" t="s">
        <v>307</v>
      </c>
      <c r="D130" s="268">
        <f t="shared" si="106"/>
        <v>3176.55</v>
      </c>
      <c r="E130" s="269">
        <f>'[1]10. Šport'!$T$98</f>
        <v>3176.55</v>
      </c>
      <c r="F130" s="269">
        <f>'[1]10. Šport'!$U$98</f>
        <v>0</v>
      </c>
      <c r="G130" s="365">
        <f>'[1]10. Šport'!$V$98</f>
        <v>0</v>
      </c>
      <c r="H130" s="268">
        <f t="shared" si="107"/>
        <v>8934.4699999999993</v>
      </c>
      <c r="I130" s="269">
        <f>'[2]10. Šport'!$W$99</f>
        <v>8934.4699999999993</v>
      </c>
      <c r="J130" s="269">
        <f>'[2]10. Šport'!$X$99</f>
        <v>0</v>
      </c>
      <c r="K130" s="365">
        <f>'[2]10. Šport'!$Y$99</f>
        <v>0</v>
      </c>
      <c r="L130" s="268">
        <f t="shared" si="108"/>
        <v>10000</v>
      </c>
      <c r="M130" s="269">
        <f>'[3]10. Šport'!$W$100</f>
        <v>10000</v>
      </c>
      <c r="N130" s="269">
        <f>'[3]10. Šport'!$X$100</f>
        <v>0</v>
      </c>
      <c r="O130" s="303">
        <f>'[3]10. Šport'!$Y$100</f>
        <v>0</v>
      </c>
      <c r="P130" s="268">
        <f t="shared" si="109"/>
        <v>10000</v>
      </c>
      <c r="Q130" s="269">
        <f>'[3]10. Šport'!$Z$100</f>
        <v>10000</v>
      </c>
      <c r="R130" s="269">
        <f>'[3]10. Šport'!$AA$100</f>
        <v>0</v>
      </c>
      <c r="S130" s="303">
        <f>'[3]10. Šport'!$AB$100</f>
        <v>0</v>
      </c>
    </row>
    <row r="131" spans="2:19" s="123" customFormat="1" ht="15.75" x14ac:dyDescent="0.25">
      <c r="B131" s="277" t="s">
        <v>308</v>
      </c>
      <c r="C131" s="284"/>
      <c r="D131" s="265">
        <f t="shared" ref="D131" si="110">D132+D133+D138+D139</f>
        <v>637231.72</v>
      </c>
      <c r="E131" s="266">
        <f t="shared" ref="E131:S131" si="111">E132+E133+E138+E139</f>
        <v>632876.43000000005</v>
      </c>
      <c r="F131" s="266">
        <f t="shared" si="111"/>
        <v>0</v>
      </c>
      <c r="G131" s="345">
        <f t="shared" si="111"/>
        <v>4355.29</v>
      </c>
      <c r="H131" s="265">
        <f t="shared" si="111"/>
        <v>2415169.5500000003</v>
      </c>
      <c r="I131" s="266">
        <f t="shared" si="111"/>
        <v>650235.86999999988</v>
      </c>
      <c r="J131" s="266">
        <f t="shared" si="111"/>
        <v>1760409.97</v>
      </c>
      <c r="K131" s="345">
        <f t="shared" si="111"/>
        <v>4523.71</v>
      </c>
      <c r="L131" s="265">
        <f t="shared" si="111"/>
        <v>2212649</v>
      </c>
      <c r="M131" s="266">
        <f t="shared" si="111"/>
        <v>995180</v>
      </c>
      <c r="N131" s="266">
        <f t="shared" si="111"/>
        <v>1212969</v>
      </c>
      <c r="O131" s="267">
        <f t="shared" si="111"/>
        <v>4500</v>
      </c>
      <c r="P131" s="265">
        <f t="shared" si="111"/>
        <v>2156021.0300000003</v>
      </c>
      <c r="Q131" s="266">
        <f t="shared" si="111"/>
        <v>942900.77999999991</v>
      </c>
      <c r="R131" s="266">
        <f t="shared" si="111"/>
        <v>1210007.68</v>
      </c>
      <c r="S131" s="267">
        <f t="shared" si="111"/>
        <v>3112.57</v>
      </c>
    </row>
    <row r="132" spans="2:19" ht="15.75" x14ac:dyDescent="0.25">
      <c r="B132" s="285" t="s">
        <v>309</v>
      </c>
      <c r="C132" s="274" t="s">
        <v>310</v>
      </c>
      <c r="D132" s="259">
        <f>SUM(E132:G132)</f>
        <v>1629.0600000000002</v>
      </c>
      <c r="E132" s="257">
        <f>'[1]11. Kultúra'!$T$4</f>
        <v>1629.0600000000002</v>
      </c>
      <c r="F132" s="257">
        <f>'[1]11. Kultúra'!$U$4</f>
        <v>0</v>
      </c>
      <c r="G132" s="270">
        <f>'[1]11. Kultúra'!$V$4</f>
        <v>0</v>
      </c>
      <c r="H132" s="259">
        <f>SUM(I132:K132)</f>
        <v>12577.740000000002</v>
      </c>
      <c r="I132" s="257">
        <f>'[2]11. Kultúra'!$W$4</f>
        <v>12577.740000000002</v>
      </c>
      <c r="J132" s="257">
        <f>'[2]11. Kultúra'!$X$4</f>
        <v>0</v>
      </c>
      <c r="K132" s="270">
        <f>'[2]11. Kultúra'!$Y$4</f>
        <v>0</v>
      </c>
      <c r="L132" s="259">
        <f>SUM(M132:O132)</f>
        <v>19000</v>
      </c>
      <c r="M132" s="257">
        <f>'[3]11. Kultúra'!$W$4</f>
        <v>19000</v>
      </c>
      <c r="N132" s="257">
        <f>'[3]11. Kultúra'!$X$4</f>
        <v>0</v>
      </c>
      <c r="O132" s="258">
        <f>'[3]11. Kultúra'!$Y$4</f>
        <v>0</v>
      </c>
      <c r="P132" s="259">
        <f>SUM(Q132:S132)</f>
        <v>18860.29</v>
      </c>
      <c r="Q132" s="257">
        <f>'[3]11. Kultúra'!$Z$4</f>
        <v>18860.29</v>
      </c>
      <c r="R132" s="257">
        <f>'[3]11. Kultúra'!$AA$4</f>
        <v>0</v>
      </c>
      <c r="S132" s="258">
        <f>'[3]11. Kultúra'!$AB$4</f>
        <v>0</v>
      </c>
    </row>
    <row r="133" spans="2:19" ht="15.75" x14ac:dyDescent="0.25">
      <c r="B133" s="285" t="s">
        <v>311</v>
      </c>
      <c r="C133" s="274" t="s">
        <v>312</v>
      </c>
      <c r="D133" s="259">
        <f t="shared" ref="D133" si="112">SUM(D134:D137)</f>
        <v>630418.7699999999</v>
      </c>
      <c r="E133" s="257">
        <f t="shared" ref="E133:K133" si="113">SUM(E134:E137)</f>
        <v>626063.48</v>
      </c>
      <c r="F133" s="257">
        <f t="shared" si="113"/>
        <v>0</v>
      </c>
      <c r="G133" s="270">
        <f t="shared" si="113"/>
        <v>4355.29</v>
      </c>
      <c r="H133" s="259">
        <f t="shared" si="113"/>
        <v>2369265.67</v>
      </c>
      <c r="I133" s="257">
        <f t="shared" si="113"/>
        <v>621188.66999999993</v>
      </c>
      <c r="J133" s="257">
        <f t="shared" si="113"/>
        <v>1743553.29</v>
      </c>
      <c r="K133" s="270">
        <f t="shared" si="113"/>
        <v>4523.71</v>
      </c>
      <c r="L133" s="259">
        <f>SUM(L134:L137)</f>
        <v>2182599</v>
      </c>
      <c r="M133" s="257">
        <f t="shared" ref="M133:S133" si="114">SUM(M134:M137)</f>
        <v>965130</v>
      </c>
      <c r="N133" s="257">
        <f t="shared" si="114"/>
        <v>1212969</v>
      </c>
      <c r="O133" s="258">
        <f t="shared" si="114"/>
        <v>4500</v>
      </c>
      <c r="P133" s="259">
        <f t="shared" si="114"/>
        <v>2126126.4900000002</v>
      </c>
      <c r="Q133" s="257">
        <f t="shared" si="114"/>
        <v>913006.23999999987</v>
      </c>
      <c r="R133" s="257">
        <f t="shared" si="114"/>
        <v>1210007.68</v>
      </c>
      <c r="S133" s="258">
        <f t="shared" si="114"/>
        <v>3112.57</v>
      </c>
    </row>
    <row r="134" spans="2:19" ht="15.75" x14ac:dyDescent="0.25">
      <c r="B134" s="273">
        <v>1</v>
      </c>
      <c r="C134" s="274" t="s">
        <v>313</v>
      </c>
      <c r="D134" s="259">
        <f t="shared" ref="D134:D139" si="115">SUM(E134:G134)</f>
        <v>157716.58000000002</v>
      </c>
      <c r="E134" s="257">
        <f>'[1]11. Kultúra'!$T$20</f>
        <v>157716.58000000002</v>
      </c>
      <c r="F134" s="257">
        <f>'[1]11. Kultúra'!$U$20</f>
        <v>0</v>
      </c>
      <c r="G134" s="270">
        <f>'[1]11. Kultúra'!$V$20</f>
        <v>0</v>
      </c>
      <c r="H134" s="259">
        <f t="shared" ref="H134:H139" si="116">SUM(I134:K134)</f>
        <v>163237.68</v>
      </c>
      <c r="I134" s="257">
        <f>'[2]11. Kultúra'!$W$20</f>
        <v>163237.68</v>
      </c>
      <c r="J134" s="257">
        <f>'[2]11. Kultúra'!$X$20</f>
        <v>0</v>
      </c>
      <c r="K134" s="270">
        <f>'[2]11. Kultúra'!$Y$20</f>
        <v>0</v>
      </c>
      <c r="L134" s="259">
        <f t="shared" ref="L134:L139" si="117">SUM(M134:O134)</f>
        <v>172830</v>
      </c>
      <c r="M134" s="257">
        <f>'[3]11. Kultúra'!$W$20</f>
        <v>172830</v>
      </c>
      <c r="N134" s="257">
        <f>'[3]11. Kultúra'!$X$20</f>
        <v>0</v>
      </c>
      <c r="O134" s="258">
        <f>'[3]11. Kultúra'!$Y$20</f>
        <v>0</v>
      </c>
      <c r="P134" s="259">
        <f t="shared" ref="P134:P139" si="118">SUM(Q134:S134)</f>
        <v>170366.39</v>
      </c>
      <c r="Q134" s="257">
        <f>'[3]11. Kultúra'!$Z$20</f>
        <v>170366.39</v>
      </c>
      <c r="R134" s="257">
        <f>'[3]11. Kultúra'!$AA$20</f>
        <v>0</v>
      </c>
      <c r="S134" s="258">
        <f>'[3]11. Kultúra'!$AB$20</f>
        <v>0</v>
      </c>
    </row>
    <row r="135" spans="2:19" ht="15.75" x14ac:dyDescent="0.25">
      <c r="B135" s="273">
        <v>2</v>
      </c>
      <c r="C135" s="274" t="s">
        <v>314</v>
      </c>
      <c r="D135" s="259">
        <f t="shared" si="115"/>
        <v>4477.83</v>
      </c>
      <c r="E135" s="257">
        <f>'[1]11. Kultúra'!$T$27</f>
        <v>4477.83</v>
      </c>
      <c r="F135" s="257">
        <f>'[1]11. Kultúra'!$U$27</f>
        <v>0</v>
      </c>
      <c r="G135" s="270">
        <f>'[1]11. Kultúra'!$V$27</f>
        <v>0</v>
      </c>
      <c r="H135" s="259">
        <f t="shared" si="116"/>
        <v>4675.01</v>
      </c>
      <c r="I135" s="257">
        <f>'[2]11. Kultúra'!$W$27</f>
        <v>4675.01</v>
      </c>
      <c r="J135" s="257">
        <f>'[2]11. Kultúra'!$X$27</f>
        <v>0</v>
      </c>
      <c r="K135" s="270">
        <f>'[2]11. Kultúra'!$Y$27</f>
        <v>0</v>
      </c>
      <c r="L135" s="259">
        <f t="shared" si="117"/>
        <v>5200</v>
      </c>
      <c r="M135" s="257">
        <f>'[3]11. Kultúra'!$W$27</f>
        <v>5200</v>
      </c>
      <c r="N135" s="257">
        <f>'[3]11. Kultúra'!$X$27</f>
        <v>0</v>
      </c>
      <c r="O135" s="258">
        <f>'[3]11. Kultúra'!$Y$27</f>
        <v>0</v>
      </c>
      <c r="P135" s="259">
        <f t="shared" si="118"/>
        <v>1547.4299999999998</v>
      </c>
      <c r="Q135" s="257">
        <f>'[3]11. Kultúra'!$Z$27</f>
        <v>1547.4299999999998</v>
      </c>
      <c r="R135" s="257">
        <f>'[3]11. Kultúra'!$AA$27</f>
        <v>0</v>
      </c>
      <c r="S135" s="258">
        <f>'[3]11. Kultúra'!$AB$27</f>
        <v>0</v>
      </c>
    </row>
    <row r="136" spans="2:19" ht="15.75" x14ac:dyDescent="0.25">
      <c r="B136" s="273">
        <v>3</v>
      </c>
      <c r="C136" s="274" t="s">
        <v>315</v>
      </c>
      <c r="D136" s="259">
        <f t="shared" si="115"/>
        <v>454277.76999999996</v>
      </c>
      <c r="E136" s="257">
        <f>'[1]11. Kultúra'!$T$37</f>
        <v>449922.48</v>
      </c>
      <c r="F136" s="257">
        <f>'[1]11. Kultúra'!$U$37</f>
        <v>0</v>
      </c>
      <c r="G136" s="270">
        <f>'[1]11. Kultúra'!$V$37</f>
        <v>4355.29</v>
      </c>
      <c r="H136" s="259">
        <f t="shared" si="116"/>
        <v>2193720.52</v>
      </c>
      <c r="I136" s="257">
        <f>'[2]11. Kultúra'!$W$37</f>
        <v>445643.5199999999</v>
      </c>
      <c r="J136" s="257">
        <f>'[2]11. Kultúra'!$X$37</f>
        <v>1743553.29</v>
      </c>
      <c r="K136" s="270">
        <f>'[2]11. Kultúra'!$Y$37</f>
        <v>4523.71</v>
      </c>
      <c r="L136" s="259">
        <f t="shared" si="117"/>
        <v>1987869</v>
      </c>
      <c r="M136" s="257">
        <f>'[3]11. Kultúra'!$W$37</f>
        <v>770400</v>
      </c>
      <c r="N136" s="257">
        <f>'[3]11. Kultúra'!$X$37</f>
        <v>1212969</v>
      </c>
      <c r="O136" s="258">
        <f>'[3]11. Kultúra'!$Y$37</f>
        <v>4500</v>
      </c>
      <c r="P136" s="259">
        <f t="shared" si="118"/>
        <v>1945466.53</v>
      </c>
      <c r="Q136" s="257">
        <f>'[3]11. Kultúra'!$Z$37</f>
        <v>732346.27999999991</v>
      </c>
      <c r="R136" s="257">
        <f>'[3]11. Kultúra'!$AA$37</f>
        <v>1210007.68</v>
      </c>
      <c r="S136" s="258">
        <f>'[3]11. Kultúra'!$AB$37</f>
        <v>3112.57</v>
      </c>
    </row>
    <row r="137" spans="2:19" ht="15.75" x14ac:dyDescent="0.25">
      <c r="B137" s="273">
        <v>4</v>
      </c>
      <c r="C137" s="274" t="s">
        <v>316</v>
      </c>
      <c r="D137" s="259">
        <f t="shared" si="115"/>
        <v>13946.59</v>
      </c>
      <c r="E137" s="257">
        <f>'[1]11. Kultúra'!$T$121</f>
        <v>13946.59</v>
      </c>
      <c r="F137" s="257">
        <f>'[1]11. Kultúra'!$U$121</f>
        <v>0</v>
      </c>
      <c r="G137" s="270">
        <f>'[1]11. Kultúra'!$V$121</f>
        <v>0</v>
      </c>
      <c r="H137" s="259">
        <f t="shared" si="116"/>
        <v>7632.46</v>
      </c>
      <c r="I137" s="257">
        <f>'[2]11. Kultúra'!$W$122</f>
        <v>7632.46</v>
      </c>
      <c r="J137" s="257">
        <f>'[2]11. Kultúra'!$X$122</f>
        <v>0</v>
      </c>
      <c r="K137" s="270">
        <f>'[2]11. Kultúra'!$Y$122</f>
        <v>0</v>
      </c>
      <c r="L137" s="259">
        <f t="shared" si="117"/>
        <v>16700</v>
      </c>
      <c r="M137" s="257">
        <f>'[3]11. Kultúra'!$W$122</f>
        <v>16700</v>
      </c>
      <c r="N137" s="257">
        <f>'[3]11. Kultúra'!$X$122</f>
        <v>0</v>
      </c>
      <c r="O137" s="258">
        <f>'[3]11. Kultúra'!$Y$122</f>
        <v>0</v>
      </c>
      <c r="P137" s="259">
        <f t="shared" si="118"/>
        <v>8746.14</v>
      </c>
      <c r="Q137" s="257">
        <f>'[3]11. Kultúra'!$Z$122</f>
        <v>8746.14</v>
      </c>
      <c r="R137" s="257">
        <f>'[3]11. Kultúra'!$AA$122</f>
        <v>0</v>
      </c>
      <c r="S137" s="258">
        <f>'[3]11. Kultúra'!$AB$122</f>
        <v>0</v>
      </c>
    </row>
    <row r="138" spans="2:19" ht="15.75" x14ac:dyDescent="0.25">
      <c r="B138" s="285" t="s">
        <v>317</v>
      </c>
      <c r="C138" s="274" t="s">
        <v>318</v>
      </c>
      <c r="D138" s="259">
        <f t="shared" si="115"/>
        <v>5183.8900000000003</v>
      </c>
      <c r="E138" s="257">
        <f>'[1]11. Kultúra'!$T$133</f>
        <v>5183.8900000000003</v>
      </c>
      <c r="F138" s="257">
        <f>'[1]11. Kultúra'!$U$133</f>
        <v>0</v>
      </c>
      <c r="G138" s="270">
        <f>'[1]11. Kultúra'!$V$133</f>
        <v>0</v>
      </c>
      <c r="H138" s="259">
        <f t="shared" si="116"/>
        <v>25572.14</v>
      </c>
      <c r="I138" s="257">
        <f>'[2]11. Kultúra'!$W$134</f>
        <v>8715.4599999999991</v>
      </c>
      <c r="J138" s="257">
        <f>'[2]11. Kultúra'!$X$134</f>
        <v>16856.68</v>
      </c>
      <c r="K138" s="270">
        <f>'[2]11. Kultúra'!$Y$134</f>
        <v>0</v>
      </c>
      <c r="L138" s="259">
        <f t="shared" si="117"/>
        <v>1050</v>
      </c>
      <c r="M138" s="257">
        <f>'[3]11. Kultúra'!$W$134</f>
        <v>1050</v>
      </c>
      <c r="N138" s="257">
        <f>'[3]11. Kultúra'!$X$134</f>
        <v>0</v>
      </c>
      <c r="O138" s="258">
        <f>'[3]11. Kultúra'!$Y$134</f>
        <v>0</v>
      </c>
      <c r="P138" s="259">
        <f t="shared" si="118"/>
        <v>1050</v>
      </c>
      <c r="Q138" s="257">
        <f>'[3]11. Kultúra'!$Z$134</f>
        <v>1050</v>
      </c>
      <c r="R138" s="257">
        <f>'[3]11. Kultúra'!$AA$134</f>
        <v>0</v>
      </c>
      <c r="S138" s="258">
        <f>'[3]11. Kultúra'!$AB$134</f>
        <v>0</v>
      </c>
    </row>
    <row r="139" spans="2:19" ht="16.5" thickBot="1" x14ac:dyDescent="0.3">
      <c r="B139" s="280" t="s">
        <v>319</v>
      </c>
      <c r="C139" s="276" t="s">
        <v>320</v>
      </c>
      <c r="D139" s="268">
        <f t="shared" si="115"/>
        <v>0</v>
      </c>
      <c r="E139" s="369">
        <f>'[1]11. Kultúra'!$T$136</f>
        <v>0</v>
      </c>
      <c r="F139" s="369">
        <f>'[1]11. Kultúra'!$U$136</f>
        <v>0</v>
      </c>
      <c r="G139" s="394">
        <f>'[1]11. Kultúra'!$V$136</f>
        <v>0</v>
      </c>
      <c r="H139" s="268">
        <f t="shared" si="116"/>
        <v>7754</v>
      </c>
      <c r="I139" s="369">
        <f>'[2]11. Kultúra'!$W$137</f>
        <v>7754</v>
      </c>
      <c r="J139" s="369">
        <f>'[2]11. Kultúra'!$X$137</f>
        <v>0</v>
      </c>
      <c r="K139" s="394">
        <f>'[2]11. Kultúra'!$Y$137</f>
        <v>0</v>
      </c>
      <c r="L139" s="268">
        <f t="shared" si="117"/>
        <v>10000</v>
      </c>
      <c r="M139" s="369">
        <f>'[3]11. Kultúra'!$W$137</f>
        <v>10000</v>
      </c>
      <c r="N139" s="369">
        <f>'[3]11. Kultúra'!$X$137</f>
        <v>0</v>
      </c>
      <c r="O139" s="370">
        <f>'[3]11. Kultúra'!$Y$137</f>
        <v>0</v>
      </c>
      <c r="P139" s="268">
        <f t="shared" si="118"/>
        <v>9984.25</v>
      </c>
      <c r="Q139" s="369">
        <f>'[3]11. Kultúra'!$Z$137</f>
        <v>9984.25</v>
      </c>
      <c r="R139" s="369">
        <f>'[3]11. Kultúra'!$AA$137</f>
        <v>0</v>
      </c>
      <c r="S139" s="370">
        <f>'[3]11. Kultúra'!$AB$137</f>
        <v>0</v>
      </c>
    </row>
    <row r="140" spans="2:19" s="123" customFormat="1" ht="15.75" x14ac:dyDescent="0.25">
      <c r="B140" s="277" t="s">
        <v>321</v>
      </c>
      <c r="C140" s="284"/>
      <c r="D140" s="265">
        <f t="shared" ref="D140" si="119">D141+D146+D147+D148+D149+D150+D151</f>
        <v>420885.39999999997</v>
      </c>
      <c r="E140" s="266">
        <f t="shared" ref="E140:S140" si="120">E141+E146+E147+E148+E149+E150+E151</f>
        <v>420885.39999999997</v>
      </c>
      <c r="F140" s="266">
        <f t="shared" si="120"/>
        <v>0</v>
      </c>
      <c r="G140" s="345">
        <f t="shared" si="120"/>
        <v>0</v>
      </c>
      <c r="H140" s="265">
        <f t="shared" si="120"/>
        <v>499582.73000000004</v>
      </c>
      <c r="I140" s="266">
        <f t="shared" si="120"/>
        <v>452222.81000000006</v>
      </c>
      <c r="J140" s="266">
        <f t="shared" si="120"/>
        <v>47359.92</v>
      </c>
      <c r="K140" s="345">
        <f t="shared" si="120"/>
        <v>0</v>
      </c>
      <c r="L140" s="265">
        <f t="shared" si="120"/>
        <v>600155</v>
      </c>
      <c r="M140" s="266">
        <f t="shared" si="120"/>
        <v>523600</v>
      </c>
      <c r="N140" s="266">
        <f t="shared" si="120"/>
        <v>76555</v>
      </c>
      <c r="O140" s="267">
        <f t="shared" si="120"/>
        <v>0</v>
      </c>
      <c r="P140" s="265">
        <f t="shared" si="120"/>
        <v>437564.95</v>
      </c>
      <c r="Q140" s="266">
        <f t="shared" si="120"/>
        <v>407333.66</v>
      </c>
      <c r="R140" s="266">
        <f t="shared" si="120"/>
        <v>30231.29</v>
      </c>
      <c r="S140" s="267">
        <f t="shared" si="120"/>
        <v>0</v>
      </c>
    </row>
    <row r="141" spans="2:19" ht="15.75" x14ac:dyDescent="0.25">
      <c r="B141" s="285" t="s">
        <v>322</v>
      </c>
      <c r="C141" s="274" t="s">
        <v>323</v>
      </c>
      <c r="D141" s="259">
        <f t="shared" ref="D141" si="121">SUM(D142:D145)</f>
        <v>353944.67</v>
      </c>
      <c r="E141" s="257">
        <f t="shared" ref="E141:K141" si="122">SUM(E142:E145)</f>
        <v>353944.67</v>
      </c>
      <c r="F141" s="257">
        <f t="shared" si="122"/>
        <v>0</v>
      </c>
      <c r="G141" s="270">
        <f t="shared" si="122"/>
        <v>0</v>
      </c>
      <c r="H141" s="259">
        <f>SUM(H142:H145)</f>
        <v>364573.52</v>
      </c>
      <c r="I141" s="257">
        <f t="shared" si="122"/>
        <v>364573.52</v>
      </c>
      <c r="J141" s="257">
        <f t="shared" si="122"/>
        <v>0</v>
      </c>
      <c r="K141" s="270">
        <f t="shared" si="122"/>
        <v>0</v>
      </c>
      <c r="L141" s="259">
        <f>SUM(L142:L145)</f>
        <v>448345</v>
      </c>
      <c r="M141" s="257">
        <f t="shared" ref="M141:S141" si="123">SUM(M142:M145)</f>
        <v>433910</v>
      </c>
      <c r="N141" s="257">
        <f t="shared" si="123"/>
        <v>14435</v>
      </c>
      <c r="O141" s="258">
        <f t="shared" si="123"/>
        <v>0</v>
      </c>
      <c r="P141" s="259">
        <f t="shared" si="123"/>
        <v>343552.64999999997</v>
      </c>
      <c r="Q141" s="257">
        <f t="shared" si="123"/>
        <v>332744.50999999995</v>
      </c>
      <c r="R141" s="257">
        <f t="shared" si="123"/>
        <v>10808.14</v>
      </c>
      <c r="S141" s="258">
        <f t="shared" si="123"/>
        <v>0</v>
      </c>
    </row>
    <row r="142" spans="2:19" ht="15.75" x14ac:dyDescent="0.25">
      <c r="B142" s="273">
        <v>1</v>
      </c>
      <c r="C142" s="274" t="s">
        <v>324</v>
      </c>
      <c r="D142" s="259">
        <f>SUM(E142:G142)</f>
        <v>350619.42</v>
      </c>
      <c r="E142" s="257">
        <f>'[1]12. Prostredie pre život'!$T$5</f>
        <v>350619.42</v>
      </c>
      <c r="F142" s="257">
        <f>'[1]12. Prostredie pre život'!$U$5</f>
        <v>0</v>
      </c>
      <c r="G142" s="270">
        <f>'[1]12. Prostredie pre život'!$V$5</f>
        <v>0</v>
      </c>
      <c r="H142" s="259">
        <f>SUM(I142:K142)</f>
        <v>362443.59</v>
      </c>
      <c r="I142" s="257">
        <f>'[2]12. Prostredie pre život'!$W$5</f>
        <v>362443.59</v>
      </c>
      <c r="J142" s="257">
        <f>'[2]12. Prostredie pre život'!$X$5</f>
        <v>0</v>
      </c>
      <c r="K142" s="270">
        <f>'[2]12. Prostredie pre život'!$Y$5</f>
        <v>0</v>
      </c>
      <c r="L142" s="259">
        <f>SUM(M142:O142)</f>
        <v>434025</v>
      </c>
      <c r="M142" s="257">
        <f>'[3]12. Prostredie pre život'!$W$5</f>
        <v>419590</v>
      </c>
      <c r="N142" s="257">
        <f>'[3]12. Prostredie pre život'!$X$5</f>
        <v>14435</v>
      </c>
      <c r="O142" s="258">
        <f>'[3]12. Prostredie pre život'!$Y$5</f>
        <v>0</v>
      </c>
      <c r="P142" s="259">
        <f>SUM(Q142:S142)</f>
        <v>336633.60000000003</v>
      </c>
      <c r="Q142" s="257">
        <f>'[3]12. Prostredie pre život'!$Z$5</f>
        <v>325825.46000000002</v>
      </c>
      <c r="R142" s="257">
        <f>'[3]12. Prostredie pre život'!$AA$5</f>
        <v>10808.14</v>
      </c>
      <c r="S142" s="258">
        <f>'[3]12. Prostredie pre život'!$AB$5</f>
        <v>0</v>
      </c>
    </row>
    <row r="143" spans="2:19" ht="15.75" x14ac:dyDescent="0.25">
      <c r="B143" s="273">
        <v>2</v>
      </c>
      <c r="C143" s="274" t="s">
        <v>325</v>
      </c>
      <c r="D143" s="259">
        <f t="shared" ref="D143:D151" si="124">SUM(E143:G143)</f>
        <v>1000</v>
      </c>
      <c r="E143" s="257">
        <f>'[1]12. Prostredie pre život'!$T$22</f>
        <v>1000</v>
      </c>
      <c r="F143" s="257">
        <f>'[1]12. Prostredie pre život'!$U$22</f>
        <v>0</v>
      </c>
      <c r="G143" s="270">
        <f>'[1]12. Prostredie pre život'!$V$22</f>
        <v>0</v>
      </c>
      <c r="H143" s="259">
        <f t="shared" ref="H143:H151" si="125">SUM(I143:K143)</f>
        <v>800</v>
      </c>
      <c r="I143" s="257">
        <f>'[2]12. Prostredie pre život'!$W$22</f>
        <v>800</v>
      </c>
      <c r="J143" s="257">
        <f>'[2]12. Prostredie pre život'!$X$22</f>
        <v>0</v>
      </c>
      <c r="K143" s="270">
        <f>'[2]12. Prostredie pre život'!$Y$22</f>
        <v>0</v>
      </c>
      <c r="L143" s="259">
        <f t="shared" ref="L143:L151" si="126">SUM(M143:O143)</f>
        <v>10280</v>
      </c>
      <c r="M143" s="257">
        <f>'[3]12. Prostredie pre život'!$W$22</f>
        <v>10280</v>
      </c>
      <c r="N143" s="257">
        <f>'[3]12. Prostredie pre život'!$X$22</f>
        <v>0</v>
      </c>
      <c r="O143" s="258">
        <f>'[3]12. Prostredie pre život'!$Y$22</f>
        <v>0</v>
      </c>
      <c r="P143" s="259">
        <f t="shared" ref="P143:P151" si="127">SUM(Q143:S143)</f>
        <v>5989.1</v>
      </c>
      <c r="Q143" s="257">
        <f>'[3]12. Prostredie pre život'!$Z$22</f>
        <v>5989.1</v>
      </c>
      <c r="R143" s="257">
        <f>'[3]12. Prostredie pre život'!$AA$22</f>
        <v>0</v>
      </c>
      <c r="S143" s="258">
        <f>'[3]12. Prostredie pre život'!$AB$22</f>
        <v>0</v>
      </c>
    </row>
    <row r="144" spans="2:19" ht="15.75" x14ac:dyDescent="0.25">
      <c r="B144" s="273">
        <v>3</v>
      </c>
      <c r="C144" s="274" t="s">
        <v>326</v>
      </c>
      <c r="D144" s="259">
        <f t="shared" si="124"/>
        <v>1486.95</v>
      </c>
      <c r="E144" s="257">
        <f>'[1]12. Prostredie pre život'!$T$24</f>
        <v>1486.95</v>
      </c>
      <c r="F144" s="257">
        <f>'[1]12. Prostredie pre život'!$U$24</f>
        <v>0</v>
      </c>
      <c r="G144" s="270">
        <f>'[1]12. Prostredie pre život'!$V$24</f>
        <v>0</v>
      </c>
      <c r="H144" s="259">
        <f t="shared" si="125"/>
        <v>833.13</v>
      </c>
      <c r="I144" s="257">
        <f>'[2]12. Prostredie pre život'!$W$24</f>
        <v>833.13</v>
      </c>
      <c r="J144" s="257">
        <f>'[2]12. Prostredie pre život'!$X$24</f>
        <v>0</v>
      </c>
      <c r="K144" s="270">
        <f>'[2]12. Prostredie pre život'!$Y$24</f>
        <v>0</v>
      </c>
      <c r="L144" s="259">
        <f t="shared" si="126"/>
        <v>500</v>
      </c>
      <c r="M144" s="257">
        <f>'[3]12. Prostredie pre život'!$W$24</f>
        <v>500</v>
      </c>
      <c r="N144" s="257">
        <f>'[3]12. Prostredie pre život'!$X$24</f>
        <v>0</v>
      </c>
      <c r="O144" s="258">
        <f>'[3]12. Prostredie pre život'!$Y$24</f>
        <v>0</v>
      </c>
      <c r="P144" s="259">
        <f t="shared" si="127"/>
        <v>26.35</v>
      </c>
      <c r="Q144" s="257">
        <f>'[3]12. Prostredie pre život'!$Z$24</f>
        <v>26.35</v>
      </c>
      <c r="R144" s="257">
        <f>'[3]12. Prostredie pre život'!$AA$24</f>
        <v>0</v>
      </c>
      <c r="S144" s="258">
        <f>'[3]12. Prostredie pre život'!$AB$24</f>
        <v>0</v>
      </c>
    </row>
    <row r="145" spans="1:19" ht="15.75" x14ac:dyDescent="0.25">
      <c r="B145" s="273">
        <v>4</v>
      </c>
      <c r="C145" s="274" t="s">
        <v>327</v>
      </c>
      <c r="D145" s="259">
        <f t="shared" si="124"/>
        <v>838.3</v>
      </c>
      <c r="E145" s="257">
        <f>'[1]12. Prostredie pre život'!$T$41</f>
        <v>838.3</v>
      </c>
      <c r="F145" s="257">
        <f>'[1]12. Prostredie pre život'!$U$41</f>
        <v>0</v>
      </c>
      <c r="G145" s="270">
        <f>'[1]12. Prostredie pre život'!$V$41</f>
        <v>0</v>
      </c>
      <c r="H145" s="259">
        <f t="shared" si="125"/>
        <v>496.8</v>
      </c>
      <c r="I145" s="257">
        <f>'[2]12. Prostredie pre život'!$W$41</f>
        <v>496.8</v>
      </c>
      <c r="J145" s="257">
        <f>'[2]12. Prostredie pre život'!$X$41</f>
        <v>0</v>
      </c>
      <c r="K145" s="270">
        <f>'[2]12. Prostredie pre život'!$Y$41</f>
        <v>0</v>
      </c>
      <c r="L145" s="259">
        <f t="shared" si="126"/>
        <v>3540</v>
      </c>
      <c r="M145" s="257">
        <f>'[3]12. Prostredie pre život'!$W$41</f>
        <v>3540</v>
      </c>
      <c r="N145" s="257">
        <f>'[3]12. Prostredie pre život'!$X$41</f>
        <v>0</v>
      </c>
      <c r="O145" s="258">
        <f>'[3]12. Prostredie pre život'!$Y$41</f>
        <v>0</v>
      </c>
      <c r="P145" s="259">
        <f t="shared" si="127"/>
        <v>903.6</v>
      </c>
      <c r="Q145" s="257">
        <f>'[3]12. Prostredie pre život'!$Z$41</f>
        <v>903.6</v>
      </c>
      <c r="R145" s="257">
        <f>'[3]12. Prostredie pre život'!$AA$41</f>
        <v>0</v>
      </c>
      <c r="S145" s="258">
        <f>'[3]12. Prostredie pre život'!$AB$41</f>
        <v>0</v>
      </c>
    </row>
    <row r="146" spans="1:19" ht="15.75" x14ac:dyDescent="0.25">
      <c r="B146" s="285" t="s">
        <v>328</v>
      </c>
      <c r="C146" s="274" t="s">
        <v>329</v>
      </c>
      <c r="D146" s="259">
        <f t="shared" si="124"/>
        <v>435</v>
      </c>
      <c r="E146" s="257">
        <f>'[1]12. Prostredie pre život'!$T$45</f>
        <v>435</v>
      </c>
      <c r="F146" s="257">
        <f>'[1]12. Prostredie pre život'!$U$45</f>
        <v>0</v>
      </c>
      <c r="G146" s="270">
        <f>'[1]12. Prostredie pre život'!$V$45</f>
        <v>0</v>
      </c>
      <c r="H146" s="259">
        <f t="shared" si="125"/>
        <v>1105.8</v>
      </c>
      <c r="I146" s="257">
        <f>'[2]12. Prostredie pre život'!$W$45</f>
        <v>1105.8</v>
      </c>
      <c r="J146" s="257">
        <f>'[2]12. Prostredie pre život'!$X$45</f>
        <v>0</v>
      </c>
      <c r="K146" s="270">
        <f>'[2]12. Prostredie pre život'!$Y$45</f>
        <v>0</v>
      </c>
      <c r="L146" s="259">
        <f t="shared" si="126"/>
        <v>1000</v>
      </c>
      <c r="M146" s="257">
        <f>'[3]12. Prostredie pre život'!$W$45</f>
        <v>1000</v>
      </c>
      <c r="N146" s="257">
        <f>'[3]12. Prostredie pre život'!$X$45</f>
        <v>0</v>
      </c>
      <c r="O146" s="258">
        <f>'[3]12. Prostredie pre život'!$Y$45</f>
        <v>0</v>
      </c>
      <c r="P146" s="259">
        <f t="shared" si="127"/>
        <v>978</v>
      </c>
      <c r="Q146" s="257">
        <f>'[3]12. Prostredie pre život'!$Z$45</f>
        <v>978</v>
      </c>
      <c r="R146" s="257">
        <f>'[3]12. Prostredie pre život'!$AA$45</f>
        <v>0</v>
      </c>
      <c r="S146" s="258">
        <f>'[3]12. Prostredie pre život'!$AB$45</f>
        <v>0</v>
      </c>
    </row>
    <row r="147" spans="1:19" ht="15.75" x14ac:dyDescent="0.25">
      <c r="A147" s="124"/>
      <c r="B147" s="291" t="s">
        <v>330</v>
      </c>
      <c r="C147" s="274" t="s">
        <v>331</v>
      </c>
      <c r="D147" s="259">
        <f t="shared" si="124"/>
        <v>13551.160000000002</v>
      </c>
      <c r="E147" s="257">
        <f>'[1]12. Prostredie pre život'!$T$48</f>
        <v>13551.160000000002</v>
      </c>
      <c r="F147" s="257">
        <f>'[1]12. Prostredie pre život'!$U$48</f>
        <v>0</v>
      </c>
      <c r="G147" s="270">
        <f>'[1]12. Prostredie pre život'!$V$48</f>
        <v>0</v>
      </c>
      <c r="H147" s="259">
        <f t="shared" si="125"/>
        <v>34512.299999999996</v>
      </c>
      <c r="I147" s="257">
        <f>'[2]12. Prostredie pre život'!$W$48</f>
        <v>22395.17</v>
      </c>
      <c r="J147" s="257">
        <f>'[2]12. Prostredie pre život'!$X$48</f>
        <v>12117.13</v>
      </c>
      <c r="K147" s="270">
        <f>'[2]12. Prostredie pre život'!$Y$48</f>
        <v>0</v>
      </c>
      <c r="L147" s="259">
        <f t="shared" si="126"/>
        <v>62300</v>
      </c>
      <c r="M147" s="257">
        <f>'[3]12. Prostredie pre život'!$W$48</f>
        <v>22300</v>
      </c>
      <c r="N147" s="257">
        <f>'[3]12. Prostredie pre život'!$X$48</f>
        <v>40000</v>
      </c>
      <c r="O147" s="258">
        <f>'[3]12. Prostredie pre život'!$Y$48</f>
        <v>0</v>
      </c>
      <c r="P147" s="259">
        <f t="shared" si="127"/>
        <v>16520.400000000001</v>
      </c>
      <c r="Q147" s="257">
        <f>'[3]12. Prostredie pre život'!$Z$48</f>
        <v>16520.400000000001</v>
      </c>
      <c r="R147" s="257">
        <f>'[3]12. Prostredie pre život'!$AA$48</f>
        <v>0</v>
      </c>
      <c r="S147" s="258">
        <f>'[3]12. Prostredie pre život'!$AB$48</f>
        <v>0</v>
      </c>
    </row>
    <row r="148" spans="1:19" ht="15.75" x14ac:dyDescent="0.25">
      <c r="A148" s="124"/>
      <c r="B148" s="291" t="s">
        <v>332</v>
      </c>
      <c r="C148" s="274" t="s">
        <v>333</v>
      </c>
      <c r="D148" s="259">
        <f t="shared" si="124"/>
        <v>700.76</v>
      </c>
      <c r="E148" s="257">
        <f>'[1]12. Prostredie pre život'!$T$68</f>
        <v>700.76</v>
      </c>
      <c r="F148" s="257">
        <f>'[1]12. Prostredie pre život'!$U$68</f>
        <v>0</v>
      </c>
      <c r="G148" s="270">
        <f>'[1]12. Prostredie pre život'!$V$68</f>
        <v>0</v>
      </c>
      <c r="H148" s="259">
        <f t="shared" si="125"/>
        <v>485.26</v>
      </c>
      <c r="I148" s="257">
        <f>'[2]12. Prostredie pre život'!$W$68</f>
        <v>485.26</v>
      </c>
      <c r="J148" s="257">
        <f>'[2]12. Prostredie pre život'!$X$68</f>
        <v>0</v>
      </c>
      <c r="K148" s="270">
        <f>'[2]12. Prostredie pre život'!$Y$68</f>
        <v>0</v>
      </c>
      <c r="L148" s="259">
        <f t="shared" si="126"/>
        <v>500</v>
      </c>
      <c r="M148" s="257">
        <f>'[3]12. Prostredie pre život'!$W$68</f>
        <v>500</v>
      </c>
      <c r="N148" s="257">
        <f>'[3]12. Prostredie pre život'!$X$68</f>
        <v>0</v>
      </c>
      <c r="O148" s="258">
        <f>'[3]12. Prostredie pre život'!$Y$68</f>
        <v>0</v>
      </c>
      <c r="P148" s="259">
        <f t="shared" si="127"/>
        <v>481.65</v>
      </c>
      <c r="Q148" s="257">
        <f>'[3]12. Prostredie pre život'!$Z$68</f>
        <v>481.65</v>
      </c>
      <c r="R148" s="257">
        <f>'[3]12. Prostredie pre život'!$AA$68</f>
        <v>0</v>
      </c>
      <c r="S148" s="258">
        <f>'[3]12. Prostredie pre život'!$AB$68</f>
        <v>0</v>
      </c>
    </row>
    <row r="149" spans="1:19" ht="15.75" x14ac:dyDescent="0.25">
      <c r="A149" s="124"/>
      <c r="B149" s="291" t="s">
        <v>334</v>
      </c>
      <c r="C149" s="274" t="s">
        <v>335</v>
      </c>
      <c r="D149" s="259">
        <f t="shared" si="124"/>
        <v>27580.35</v>
      </c>
      <c r="E149" s="257">
        <f>'[1]12. Prostredie pre život'!$T$70</f>
        <v>27580.35</v>
      </c>
      <c r="F149" s="257">
        <f>'[1]12. Prostredie pre život'!$U$70</f>
        <v>0</v>
      </c>
      <c r="G149" s="270">
        <f>'[1]12. Prostredie pre život'!$V$70</f>
        <v>0</v>
      </c>
      <c r="H149" s="259">
        <f t="shared" si="125"/>
        <v>29289.4</v>
      </c>
      <c r="I149" s="257">
        <f>'[2]12. Prostredie pre život'!$W$70</f>
        <v>29289.4</v>
      </c>
      <c r="J149" s="257">
        <f>'[2]12. Prostredie pre život'!$X$70</f>
        <v>0</v>
      </c>
      <c r="K149" s="270">
        <f>'[2]12. Prostredie pre život'!$Y$70</f>
        <v>0</v>
      </c>
      <c r="L149" s="259">
        <f t="shared" si="126"/>
        <v>33400</v>
      </c>
      <c r="M149" s="257">
        <f>'[3]12. Prostredie pre život'!$W$70</f>
        <v>33400</v>
      </c>
      <c r="N149" s="257">
        <f>'[3]12. Prostredie pre život'!$X$70</f>
        <v>0</v>
      </c>
      <c r="O149" s="258">
        <f>'[3]12. Prostredie pre život'!$Y$70</f>
        <v>0</v>
      </c>
      <c r="P149" s="259">
        <f t="shared" si="127"/>
        <v>31719.87</v>
      </c>
      <c r="Q149" s="257">
        <f>'[3]12. Prostredie pre život'!$Z$70</f>
        <v>31719.87</v>
      </c>
      <c r="R149" s="257">
        <f>'[3]12. Prostredie pre život'!$AA$70</f>
        <v>0</v>
      </c>
      <c r="S149" s="258">
        <f>'[3]12. Prostredie pre život'!$AB$70</f>
        <v>0</v>
      </c>
    </row>
    <row r="150" spans="1:19" ht="15.75" x14ac:dyDescent="0.25">
      <c r="A150" s="124"/>
      <c r="B150" s="292" t="s">
        <v>336</v>
      </c>
      <c r="C150" s="290" t="s">
        <v>337</v>
      </c>
      <c r="D150" s="259">
        <f t="shared" si="124"/>
        <v>24673.460000000003</v>
      </c>
      <c r="E150" s="257">
        <f>'[1]12. Prostredie pre život'!$T$74</f>
        <v>24673.460000000003</v>
      </c>
      <c r="F150" s="257">
        <f>'[1]12. Prostredie pre život'!$U$74</f>
        <v>0</v>
      </c>
      <c r="G150" s="270">
        <f>'[1]12. Prostredie pre život'!$V$74</f>
        <v>0</v>
      </c>
      <c r="H150" s="259">
        <f t="shared" si="125"/>
        <v>69616.450000000012</v>
      </c>
      <c r="I150" s="257">
        <f>'[2]12. Prostredie pre život'!$W$74</f>
        <v>34373.660000000003</v>
      </c>
      <c r="J150" s="257">
        <f>'[2]12. Prostredie pre život'!$X$74</f>
        <v>35242.79</v>
      </c>
      <c r="K150" s="270">
        <f>'[2]12. Prostredie pre život'!$Y$74</f>
        <v>0</v>
      </c>
      <c r="L150" s="259">
        <f t="shared" si="126"/>
        <v>54610</v>
      </c>
      <c r="M150" s="257">
        <f>'[3]12. Prostredie pre život'!$W$74</f>
        <v>32490</v>
      </c>
      <c r="N150" s="257">
        <f>'[3]12. Prostredie pre život'!$X$74</f>
        <v>22120</v>
      </c>
      <c r="O150" s="258">
        <f>'[3]12. Prostredie pre život'!$Y$74</f>
        <v>0</v>
      </c>
      <c r="P150" s="259">
        <f t="shared" si="127"/>
        <v>44312.380000000005</v>
      </c>
      <c r="Q150" s="257">
        <f>'[3]12. Prostredie pre život'!$Z$74</f>
        <v>24889.23</v>
      </c>
      <c r="R150" s="257">
        <f>'[3]12. Prostredie pre život'!$AA$74</f>
        <v>19423.150000000001</v>
      </c>
      <c r="S150" s="258">
        <f>'[3]12. Prostredie pre život'!$AB$74</f>
        <v>0</v>
      </c>
    </row>
    <row r="151" spans="1:19" ht="16.5" thickBot="1" x14ac:dyDescent="0.3">
      <c r="A151" s="124"/>
      <c r="B151" s="293" t="s">
        <v>338</v>
      </c>
      <c r="C151" s="276" t="s">
        <v>413</v>
      </c>
      <c r="D151" s="268">
        <f t="shared" si="124"/>
        <v>0</v>
      </c>
      <c r="E151" s="269">
        <f>'[1]12. Prostredie pre život'!$T$99</f>
        <v>0</v>
      </c>
      <c r="F151" s="269">
        <f>'[1]12. Prostredie pre život'!$U$99</f>
        <v>0</v>
      </c>
      <c r="G151" s="365">
        <f>'[1]12. Prostredie pre život'!$V$99</f>
        <v>0</v>
      </c>
      <c r="H151" s="268">
        <f t="shared" si="125"/>
        <v>0</v>
      </c>
      <c r="I151" s="269">
        <f>'[2]12. Prostredie pre život'!$W$100</f>
        <v>0</v>
      </c>
      <c r="J151" s="269">
        <f>'[2]12. Prostredie pre život'!$X$100</f>
        <v>0</v>
      </c>
      <c r="K151" s="365">
        <f>'[2]12. Prostredie pre život'!$Y$100</f>
        <v>0</v>
      </c>
      <c r="L151" s="268">
        <f t="shared" si="126"/>
        <v>0</v>
      </c>
      <c r="M151" s="269">
        <f>'[3]12. Prostredie pre život'!$W$100</f>
        <v>0</v>
      </c>
      <c r="N151" s="269">
        <f>'[3]12. Prostredie pre život'!$X$100</f>
        <v>0</v>
      </c>
      <c r="O151" s="303">
        <f>'[3]12. Prostredie pre život'!$Y$100</f>
        <v>0</v>
      </c>
      <c r="P151" s="268">
        <f t="shared" si="127"/>
        <v>0</v>
      </c>
      <c r="Q151" s="269">
        <f>'[3]12. Prostredie pre život'!$Z$100</f>
        <v>0</v>
      </c>
      <c r="R151" s="269">
        <f>'[3]12. Prostredie pre život'!$AA$100</f>
        <v>0</v>
      </c>
      <c r="S151" s="303">
        <f>'[3]12. Prostredie pre život'!$AB$100</f>
        <v>0</v>
      </c>
    </row>
    <row r="152" spans="1:19" s="123" customFormat="1" ht="15.75" x14ac:dyDescent="0.25">
      <c r="A152" s="125"/>
      <c r="B152" s="294" t="s">
        <v>340</v>
      </c>
      <c r="C152" s="295" t="s">
        <v>341</v>
      </c>
      <c r="D152" s="265">
        <f t="shared" ref="D152" si="128">D153+D157+D162+D167+D171+D172+D173+D175+D176</f>
        <v>1930187.06</v>
      </c>
      <c r="E152" s="266">
        <f t="shared" ref="E152:K152" si="129">E153+E157+E162+E167+E171+E172+E173+E175+E176</f>
        <v>1920528.2599999998</v>
      </c>
      <c r="F152" s="266">
        <f t="shared" si="129"/>
        <v>9658.7999999999993</v>
      </c>
      <c r="G152" s="345">
        <f t="shared" si="129"/>
        <v>0</v>
      </c>
      <c r="H152" s="265">
        <f t="shared" si="129"/>
        <v>2069612.56</v>
      </c>
      <c r="I152" s="266">
        <f t="shared" si="129"/>
        <v>2031078.8199999998</v>
      </c>
      <c r="J152" s="266">
        <f t="shared" si="129"/>
        <v>38533.740000000005</v>
      </c>
      <c r="K152" s="345">
        <f t="shared" si="129"/>
        <v>0</v>
      </c>
      <c r="L152" s="265">
        <f t="shared" ref="L152:S152" si="130">L153+L157+L162+L167+L171+L172+L173+L175+L176+L177</f>
        <v>2533091</v>
      </c>
      <c r="M152" s="266">
        <f t="shared" si="130"/>
        <v>2508091</v>
      </c>
      <c r="N152" s="266">
        <f t="shared" si="130"/>
        <v>10000</v>
      </c>
      <c r="O152" s="267">
        <f t="shared" si="130"/>
        <v>15000</v>
      </c>
      <c r="P152" s="265">
        <f t="shared" si="130"/>
        <v>2339512.7799999998</v>
      </c>
      <c r="Q152" s="266">
        <f t="shared" si="130"/>
        <v>2333426.7799999998</v>
      </c>
      <c r="R152" s="266">
        <f t="shared" si="130"/>
        <v>0</v>
      </c>
      <c r="S152" s="267">
        <f t="shared" si="130"/>
        <v>6086</v>
      </c>
    </row>
    <row r="153" spans="1:19" ht="15.75" x14ac:dyDescent="0.25">
      <c r="A153" s="124"/>
      <c r="B153" s="285" t="s">
        <v>342</v>
      </c>
      <c r="C153" s="274" t="s">
        <v>343</v>
      </c>
      <c r="D153" s="259">
        <f t="shared" ref="D153" si="131">SUM(D154:D156)</f>
        <v>26931.61</v>
      </c>
      <c r="E153" s="257">
        <f t="shared" ref="E153:K153" si="132">SUM(E154:E156)</f>
        <v>26931.61</v>
      </c>
      <c r="F153" s="257">
        <f t="shared" si="132"/>
        <v>0</v>
      </c>
      <c r="G153" s="270">
        <f t="shared" si="132"/>
        <v>0</v>
      </c>
      <c r="H153" s="259">
        <f t="shared" si="132"/>
        <v>41114.86</v>
      </c>
      <c r="I153" s="257">
        <f t="shared" si="132"/>
        <v>41114.86</v>
      </c>
      <c r="J153" s="257">
        <f t="shared" si="132"/>
        <v>0</v>
      </c>
      <c r="K153" s="270">
        <f t="shared" si="132"/>
        <v>0</v>
      </c>
      <c r="L153" s="259">
        <f>SUM(L154:L156)</f>
        <v>40600</v>
      </c>
      <c r="M153" s="257">
        <f t="shared" ref="M153:S153" si="133">SUM(M154:M156)</f>
        <v>40600</v>
      </c>
      <c r="N153" s="257">
        <f t="shared" si="133"/>
        <v>0</v>
      </c>
      <c r="O153" s="258">
        <f t="shared" si="133"/>
        <v>0</v>
      </c>
      <c r="P153" s="259">
        <f t="shared" si="133"/>
        <v>37668.339999999997</v>
      </c>
      <c r="Q153" s="257">
        <f t="shared" si="133"/>
        <v>37668.339999999997</v>
      </c>
      <c r="R153" s="257">
        <f t="shared" si="133"/>
        <v>0</v>
      </c>
      <c r="S153" s="258">
        <f t="shared" si="133"/>
        <v>0</v>
      </c>
    </row>
    <row r="154" spans="1:19" ht="15.75" x14ac:dyDescent="0.25">
      <c r="A154" s="124"/>
      <c r="B154" s="273">
        <v>1</v>
      </c>
      <c r="C154" s="274" t="s">
        <v>344</v>
      </c>
      <c r="D154" s="259">
        <f>SUM(E154:G154)</f>
        <v>23965</v>
      </c>
      <c r="E154" s="257">
        <f>'[1]13. Sociálna starostlivosť'!$T$5</f>
        <v>23965</v>
      </c>
      <c r="F154" s="257">
        <f>'[1]13. Sociálna starostlivosť'!$U$5</f>
        <v>0</v>
      </c>
      <c r="G154" s="270">
        <f>'[1]13. Sociálna starostlivosť'!$V$5</f>
        <v>0</v>
      </c>
      <c r="H154" s="259">
        <f>SUM(I154:K154)</f>
        <v>35850.92</v>
      </c>
      <c r="I154" s="257">
        <f>'[2]13. Sociálna starostlivosť'!$W$5</f>
        <v>35850.92</v>
      </c>
      <c r="J154" s="257">
        <f>'[2]13. Sociálna starostlivosť'!$X$5</f>
        <v>0</v>
      </c>
      <c r="K154" s="270">
        <f>'[2]13. Sociálna starostlivosť'!$Y$5</f>
        <v>0</v>
      </c>
      <c r="L154" s="259">
        <f>SUM(M154:O154)</f>
        <v>32600</v>
      </c>
      <c r="M154" s="257">
        <f>'[3]13. Sociálna starostlivosť'!$W$5</f>
        <v>32600</v>
      </c>
      <c r="N154" s="257">
        <f>'[3]13. Sociálna starostlivosť'!$X$5</f>
        <v>0</v>
      </c>
      <c r="O154" s="258">
        <f>'[3]13. Sociálna starostlivosť'!$Y$5</f>
        <v>0</v>
      </c>
      <c r="P154" s="259">
        <f>SUM(Q154:S154)</f>
        <v>32600</v>
      </c>
      <c r="Q154" s="257">
        <f>'[3]13. Sociálna starostlivosť'!$Z$5</f>
        <v>32600</v>
      </c>
      <c r="R154" s="257">
        <f>'[3]13. Sociálna starostlivosť'!$AA$5</f>
        <v>0</v>
      </c>
      <c r="S154" s="258">
        <f>'[3]13. Sociálna starostlivosť'!$AB$5</f>
        <v>0</v>
      </c>
    </row>
    <row r="155" spans="1:19" ht="15.75" x14ac:dyDescent="0.25">
      <c r="A155" s="124"/>
      <c r="B155" s="273">
        <v>2</v>
      </c>
      <c r="C155" s="274" t="s">
        <v>345</v>
      </c>
      <c r="D155" s="259">
        <f>SUM(E155:G155)</f>
        <v>0</v>
      </c>
      <c r="E155" s="257">
        <f>'[1]13. Sociálna starostlivosť'!$T$8</f>
        <v>0</v>
      </c>
      <c r="F155" s="257">
        <f>'[1]13. Sociálna starostlivosť'!$U$8</f>
        <v>0</v>
      </c>
      <c r="G155" s="257">
        <f>'[1]13. Sociálna starostlivosť'!$V$8</f>
        <v>0</v>
      </c>
      <c r="H155" s="259">
        <f>SUM(I155:K155)</f>
        <v>0</v>
      </c>
      <c r="I155" s="257">
        <f>'[2]13. Sociálna starostlivosť'!$W$8</f>
        <v>0</v>
      </c>
      <c r="J155" s="257">
        <f>'[2]13. Sociálna starostlivosť'!$X$8</f>
        <v>0</v>
      </c>
      <c r="K155" s="270">
        <f>'[2]13. Sociálna starostlivosť'!$Y$8</f>
        <v>0</v>
      </c>
      <c r="L155" s="259">
        <f>SUM(M155:O155)</f>
        <v>0</v>
      </c>
      <c r="M155" s="257">
        <f>'[3]13. Sociálna starostlivosť'!$W$8</f>
        <v>0</v>
      </c>
      <c r="N155" s="257">
        <f>'[3]13. Sociálna starostlivosť'!$X$8</f>
        <v>0</v>
      </c>
      <c r="O155" s="258">
        <f>'[3]13. Sociálna starostlivosť'!$Y$8</f>
        <v>0</v>
      </c>
      <c r="P155" s="259">
        <f>SUM(Q155:S155)</f>
        <v>0</v>
      </c>
      <c r="Q155" s="257">
        <f>'[3]13. Sociálna starostlivosť'!$Z$8</f>
        <v>0</v>
      </c>
      <c r="R155" s="257">
        <f>'[3]13. Sociálna starostlivosť'!$AA$8</f>
        <v>0</v>
      </c>
      <c r="S155" s="258">
        <f>'[3]13. Sociálna starostlivosť'!$AB$8</f>
        <v>0</v>
      </c>
    </row>
    <row r="156" spans="1:19" ht="15.75" x14ac:dyDescent="0.25">
      <c r="A156" s="124"/>
      <c r="B156" s="273">
        <v>3</v>
      </c>
      <c r="C156" s="274" t="s">
        <v>346</v>
      </c>
      <c r="D156" s="259">
        <f>SUM(E156:G156)</f>
        <v>2966.61</v>
      </c>
      <c r="E156" s="257">
        <f>'[1]13. Sociálna starostlivosť'!$T$9</f>
        <v>2966.61</v>
      </c>
      <c r="F156" s="257">
        <f>'[1]13. Sociálna starostlivosť'!$U$9</f>
        <v>0</v>
      </c>
      <c r="G156" s="270">
        <f>'[1]13. Sociálna starostlivosť'!$V$9</f>
        <v>0</v>
      </c>
      <c r="H156" s="259">
        <f>SUM(I156:K156)</f>
        <v>5263.94</v>
      </c>
      <c r="I156" s="257">
        <f>'[2]13. Sociálna starostlivosť'!$W$9</f>
        <v>5263.94</v>
      </c>
      <c r="J156" s="257">
        <f>'[2]13. Sociálna starostlivosť'!$X$9</f>
        <v>0</v>
      </c>
      <c r="K156" s="270">
        <f>'[2]13. Sociálna starostlivosť'!$Y$9</f>
        <v>0</v>
      </c>
      <c r="L156" s="259">
        <f>SUM(M156:O156)</f>
        <v>8000</v>
      </c>
      <c r="M156" s="257">
        <f>'[3]13. Sociálna starostlivosť'!$W$9</f>
        <v>8000</v>
      </c>
      <c r="N156" s="257">
        <f>'[3]13. Sociálna starostlivosť'!$X$9</f>
        <v>0</v>
      </c>
      <c r="O156" s="258">
        <f>'[3]13. Sociálna starostlivosť'!$Y$9</f>
        <v>0</v>
      </c>
      <c r="P156" s="259">
        <f>SUM(Q156:S156)</f>
        <v>5068.34</v>
      </c>
      <c r="Q156" s="257">
        <f>'[3]13. Sociálna starostlivosť'!$Z$9</f>
        <v>5068.34</v>
      </c>
      <c r="R156" s="257">
        <f>'[3]13. Sociálna starostlivosť'!$AA$9</f>
        <v>0</v>
      </c>
      <c r="S156" s="258">
        <f>'[3]13. Sociálna starostlivosť'!$AB$9</f>
        <v>0</v>
      </c>
    </row>
    <row r="157" spans="1:19" ht="15.75" x14ac:dyDescent="0.25">
      <c r="A157" s="125"/>
      <c r="B157" s="285" t="s">
        <v>347</v>
      </c>
      <c r="C157" s="274" t="s">
        <v>348</v>
      </c>
      <c r="D157" s="259">
        <f t="shared" ref="D157:L157" si="134">SUM(D158:D161)</f>
        <v>310506.98</v>
      </c>
      <c r="E157" s="257">
        <f t="shared" si="134"/>
        <v>310506.98</v>
      </c>
      <c r="F157" s="257">
        <f t="shared" si="134"/>
        <v>0</v>
      </c>
      <c r="G157" s="270">
        <f t="shared" si="134"/>
        <v>0</v>
      </c>
      <c r="H157" s="259">
        <f t="shared" si="134"/>
        <v>402365.03</v>
      </c>
      <c r="I157" s="257">
        <f t="shared" si="134"/>
        <v>402365.03</v>
      </c>
      <c r="J157" s="257">
        <f t="shared" si="134"/>
        <v>0</v>
      </c>
      <c r="K157" s="270">
        <f t="shared" si="134"/>
        <v>0</v>
      </c>
      <c r="L157" s="259">
        <f t="shared" si="134"/>
        <v>337127</v>
      </c>
      <c r="M157" s="257">
        <f t="shared" ref="M157:S157" si="135">SUM(M158:M161)</f>
        <v>337127</v>
      </c>
      <c r="N157" s="257">
        <f t="shared" si="135"/>
        <v>0</v>
      </c>
      <c r="O157" s="258">
        <f t="shared" si="135"/>
        <v>0</v>
      </c>
      <c r="P157" s="259">
        <f t="shared" si="135"/>
        <v>337074.39</v>
      </c>
      <c r="Q157" s="257">
        <f t="shared" si="135"/>
        <v>337074.39</v>
      </c>
      <c r="R157" s="257">
        <f t="shared" si="135"/>
        <v>0</v>
      </c>
      <c r="S157" s="258">
        <f t="shared" si="135"/>
        <v>0</v>
      </c>
    </row>
    <row r="158" spans="1:19" ht="15.75" x14ac:dyDescent="0.25">
      <c r="A158" s="125"/>
      <c r="B158" s="273">
        <v>1</v>
      </c>
      <c r="C158" s="274" t="s">
        <v>349</v>
      </c>
      <c r="D158" s="259">
        <f>SUM(E158:G158)</f>
        <v>198978</v>
      </c>
      <c r="E158" s="257">
        <f>'[1]13. Sociálna starostlivosť'!$T$17</f>
        <v>198978</v>
      </c>
      <c r="F158" s="257">
        <f>'[1]13. Sociálna starostlivosť'!$U$17</f>
        <v>0</v>
      </c>
      <c r="G158" s="270">
        <f>'[1]13. Sociálna starostlivosť'!$V$17</f>
        <v>0</v>
      </c>
      <c r="H158" s="259">
        <f>SUM(I158:K158)</f>
        <v>282850</v>
      </c>
      <c r="I158" s="257">
        <f>'[2]13. Sociálna starostlivosť'!$W$17</f>
        <v>282850</v>
      </c>
      <c r="J158" s="257">
        <f>'[2]13. Sociálna starostlivosť'!$X$17</f>
        <v>0</v>
      </c>
      <c r="K158" s="270">
        <f>'[2]13. Sociálna starostlivosť'!$Y$17</f>
        <v>0</v>
      </c>
      <c r="L158" s="259">
        <f>SUM(M158:O158)</f>
        <v>196630</v>
      </c>
      <c r="M158" s="257">
        <f>'[3]13. Sociálna starostlivosť'!$W$17</f>
        <v>196630</v>
      </c>
      <c r="N158" s="257">
        <f>'[3]13. Sociálna starostlivosť'!$X$17</f>
        <v>0</v>
      </c>
      <c r="O158" s="258">
        <f>'[3]13. Sociálna starostlivosť'!$Y$17</f>
        <v>0</v>
      </c>
      <c r="P158" s="259">
        <f>SUM(Q158:S158)</f>
        <v>196630</v>
      </c>
      <c r="Q158" s="257">
        <f>'[3]13. Sociálna starostlivosť'!$Z$17</f>
        <v>196630</v>
      </c>
      <c r="R158" s="257">
        <f>'[3]13. Sociálna starostlivosť'!$AA$17</f>
        <v>0</v>
      </c>
      <c r="S158" s="258">
        <f>'[3]13. Sociálna starostlivosť'!$AB$17</f>
        <v>0</v>
      </c>
    </row>
    <row r="159" spans="1:19" ht="15.75" x14ac:dyDescent="0.25">
      <c r="A159" s="125"/>
      <c r="B159" s="273">
        <v>2</v>
      </c>
      <c r="C159" s="274" t="s">
        <v>350</v>
      </c>
      <c r="D159" s="259">
        <f>SUM(E159:G159)</f>
        <v>54769</v>
      </c>
      <c r="E159" s="257">
        <f>'[1]13. Sociálna starostlivosť'!$T$21</f>
        <v>54769</v>
      </c>
      <c r="F159" s="257">
        <f>'[1]13. Sociálna starostlivosť'!$U$21</f>
        <v>0</v>
      </c>
      <c r="G159" s="270">
        <f>'[1]13. Sociálna starostlivosť'!$V$21</f>
        <v>0</v>
      </c>
      <c r="H159" s="259">
        <f>SUM(I159:K159)</f>
        <v>56000</v>
      </c>
      <c r="I159" s="257">
        <f>'[2]13. Sociálna starostlivosť'!$W$21</f>
        <v>56000</v>
      </c>
      <c r="J159" s="257">
        <f>'[2]13. Sociálna starostlivosť'!$X$21</f>
        <v>0</v>
      </c>
      <c r="K159" s="270">
        <f>'[2]13. Sociálna starostlivosť'!$Y$21</f>
        <v>0</v>
      </c>
      <c r="L159" s="259">
        <f>SUM(M159:O159)</f>
        <v>58300</v>
      </c>
      <c r="M159" s="257">
        <f>'[3]13. Sociálna starostlivosť'!$W$21</f>
        <v>58300</v>
      </c>
      <c r="N159" s="257">
        <f>'[3]13. Sociálna starostlivosť'!$X$21</f>
        <v>0</v>
      </c>
      <c r="O159" s="258">
        <f>'[3]13. Sociálna starostlivosť'!$Y$21</f>
        <v>0</v>
      </c>
      <c r="P159" s="259">
        <f>SUM(Q159:S159)</f>
        <v>58300</v>
      </c>
      <c r="Q159" s="257">
        <f>'[3]13. Sociálna starostlivosť'!$Z$21</f>
        <v>58300</v>
      </c>
      <c r="R159" s="257">
        <f>'[3]13. Sociálna starostlivosť'!$AA$21</f>
        <v>0</v>
      </c>
      <c r="S159" s="258">
        <f>'[3]13. Sociálna starostlivosť'!$AB$21</f>
        <v>0</v>
      </c>
    </row>
    <row r="160" spans="1:19" ht="15.75" x14ac:dyDescent="0.25">
      <c r="A160" s="125"/>
      <c r="B160" s="273">
        <v>3</v>
      </c>
      <c r="C160" s="274" t="s">
        <v>351</v>
      </c>
      <c r="D160" s="259">
        <f>SUM(E160:G160)</f>
        <v>0</v>
      </c>
      <c r="E160" s="257">
        <f>'[1]13. Sociálna starostlivosť'!$T$24</f>
        <v>0</v>
      </c>
      <c r="F160" s="257">
        <f>'[1]13. Sociálna starostlivosť'!$U$24</f>
        <v>0</v>
      </c>
      <c r="G160" s="270">
        <f>'[1]13. Sociálna starostlivosť'!$V$24</f>
        <v>0</v>
      </c>
      <c r="H160" s="259">
        <f>SUM(I160:K160)</f>
        <v>0</v>
      </c>
      <c r="I160" s="257">
        <f>'[2]13. Sociálna starostlivosť'!$W$24</f>
        <v>0</v>
      </c>
      <c r="J160" s="257">
        <f>'[2]13. Sociálna starostlivosť'!$X$24</f>
        <v>0</v>
      </c>
      <c r="K160" s="270">
        <f>'[2]13. Sociálna starostlivosť'!$Y$24</f>
        <v>0</v>
      </c>
      <c r="L160" s="259">
        <f>SUM(M160:O160)</f>
        <v>0</v>
      </c>
      <c r="M160" s="257">
        <f>'[3]13. Sociálna starostlivosť'!$W$24</f>
        <v>0</v>
      </c>
      <c r="N160" s="257">
        <f>'[3]13. Sociálna starostlivosť'!$X$24</f>
        <v>0</v>
      </c>
      <c r="O160" s="258">
        <f>'[3]13. Sociálna starostlivosť'!$Y$24</f>
        <v>0</v>
      </c>
      <c r="P160" s="259">
        <f>SUM(Q160:S160)</f>
        <v>0</v>
      </c>
      <c r="Q160" s="257">
        <f>'[3]13. Sociálna starostlivosť'!$Z$24</f>
        <v>0</v>
      </c>
      <c r="R160" s="257">
        <f>'[3]13. Sociálna starostlivosť'!$AA$24</f>
        <v>0</v>
      </c>
      <c r="S160" s="258">
        <f>'[3]13. Sociálna starostlivosť'!$AB$24</f>
        <v>0</v>
      </c>
    </row>
    <row r="161" spans="1:19" ht="15.75" x14ac:dyDescent="0.25">
      <c r="A161" s="125"/>
      <c r="B161" s="273">
        <v>4</v>
      </c>
      <c r="C161" s="274" t="s">
        <v>352</v>
      </c>
      <c r="D161" s="259">
        <f>SUM(E161:G161)</f>
        <v>56759.98</v>
      </c>
      <c r="E161" s="257">
        <f>'[1]13. Sociálna starostlivosť'!$T$26</f>
        <v>56759.98</v>
      </c>
      <c r="F161" s="257">
        <f>'[1]13. Sociálna starostlivosť'!$U$26</f>
        <v>0</v>
      </c>
      <c r="G161" s="270">
        <f>'[1]13. Sociálna starostlivosť'!$V$26</f>
        <v>0</v>
      </c>
      <c r="H161" s="259">
        <f>SUM(I161:K161)</f>
        <v>63515.03</v>
      </c>
      <c r="I161" s="257">
        <f>'[2]13. Sociálna starostlivosť'!$W$26</f>
        <v>63515.03</v>
      </c>
      <c r="J161" s="257">
        <f>'[2]13. Sociálna starostlivosť'!$X$26</f>
        <v>0</v>
      </c>
      <c r="K161" s="270">
        <f>'[2]13. Sociálna starostlivosť'!$Y$26</f>
        <v>0</v>
      </c>
      <c r="L161" s="259">
        <f>SUM(M161:O161)</f>
        <v>82197</v>
      </c>
      <c r="M161" s="257">
        <f>'[3]13. Sociálna starostlivosť'!$W$26</f>
        <v>82197</v>
      </c>
      <c r="N161" s="257">
        <f>'[3]13. Sociálna starostlivosť'!$X$26</f>
        <v>0</v>
      </c>
      <c r="O161" s="258">
        <f>'[3]13. Sociálna starostlivosť'!$Y$26</f>
        <v>0</v>
      </c>
      <c r="P161" s="259">
        <f>SUM(Q161:S161)</f>
        <v>82144.39</v>
      </c>
      <c r="Q161" s="257">
        <f>'[3]13. Sociálna starostlivosť'!$Z$26</f>
        <v>82144.39</v>
      </c>
      <c r="R161" s="257">
        <f>'[3]13. Sociálna starostlivosť'!$AA$26</f>
        <v>0</v>
      </c>
      <c r="S161" s="258">
        <f>'[3]13. Sociálna starostlivosť'!$AB$26</f>
        <v>0</v>
      </c>
    </row>
    <row r="162" spans="1:19" ht="15.75" x14ac:dyDescent="0.25">
      <c r="A162" s="122"/>
      <c r="B162" s="285" t="s">
        <v>353</v>
      </c>
      <c r="C162" s="274" t="s">
        <v>354</v>
      </c>
      <c r="D162" s="259">
        <f t="shared" ref="D162" si="136">SUM(D163:D166)</f>
        <v>1320119.3400000001</v>
      </c>
      <c r="E162" s="257">
        <f t="shared" ref="E162:K162" si="137">SUM(E163:E166)</f>
        <v>1310460.54</v>
      </c>
      <c r="F162" s="257">
        <f t="shared" si="137"/>
        <v>9658.7999999999993</v>
      </c>
      <c r="G162" s="270">
        <f t="shared" si="137"/>
        <v>0</v>
      </c>
      <c r="H162" s="259">
        <f t="shared" si="137"/>
        <v>1323420.3399999999</v>
      </c>
      <c r="I162" s="257">
        <f t="shared" si="137"/>
        <v>1306044.3399999999</v>
      </c>
      <c r="J162" s="257">
        <f t="shared" si="137"/>
        <v>17376</v>
      </c>
      <c r="K162" s="270">
        <f t="shared" si="137"/>
        <v>0</v>
      </c>
      <c r="L162" s="259">
        <f t="shared" ref="L162:S162" si="138">SUM(L163:L166)</f>
        <v>1570751</v>
      </c>
      <c r="M162" s="257">
        <f t="shared" si="138"/>
        <v>1560751</v>
      </c>
      <c r="N162" s="257">
        <f t="shared" si="138"/>
        <v>10000</v>
      </c>
      <c r="O162" s="258">
        <f t="shared" si="138"/>
        <v>0</v>
      </c>
      <c r="P162" s="259">
        <f t="shared" si="138"/>
        <v>1428859.63</v>
      </c>
      <c r="Q162" s="257">
        <f t="shared" si="138"/>
        <v>1428859.63</v>
      </c>
      <c r="R162" s="257">
        <f t="shared" si="138"/>
        <v>0</v>
      </c>
      <c r="S162" s="258">
        <f t="shared" si="138"/>
        <v>0</v>
      </c>
    </row>
    <row r="163" spans="1:19" ht="15.75" x14ac:dyDescent="0.25">
      <c r="B163" s="273">
        <v>1</v>
      </c>
      <c r="C163" s="274" t="s">
        <v>355</v>
      </c>
      <c r="D163" s="259">
        <f>SUM(E163:G163)</f>
        <v>48080</v>
      </c>
      <c r="E163" s="257">
        <f>'[1]13. Sociálna starostlivosť'!$T$30</f>
        <v>48080</v>
      </c>
      <c r="F163" s="257">
        <f>'[1]13. Sociálna starostlivosť'!$U$30</f>
        <v>0</v>
      </c>
      <c r="G163" s="270">
        <f>'[1]13. Sociálna starostlivosť'!$V$30</f>
        <v>0</v>
      </c>
      <c r="H163" s="259">
        <f>SUM(I163:K163)</f>
        <v>41780</v>
      </c>
      <c r="I163" s="257">
        <f>'[2]13. Sociálna starostlivosť'!$W$30</f>
        <v>38204</v>
      </c>
      <c r="J163" s="257">
        <f>'[2]13. Sociálna starostlivosť'!$X$30</f>
        <v>3576</v>
      </c>
      <c r="K163" s="270">
        <f>'[2]13. Sociálna starostlivosť'!$Y$30</f>
        <v>0</v>
      </c>
      <c r="L163" s="259">
        <f>SUM(M163:O163)</f>
        <v>54310</v>
      </c>
      <c r="M163" s="257">
        <f>'[3]13. Sociálna starostlivosť'!$W$30</f>
        <v>54310</v>
      </c>
      <c r="N163" s="257">
        <f>'[3]13. Sociálna starostlivosť'!$X$30</f>
        <v>0</v>
      </c>
      <c r="O163" s="258">
        <f>'[3]13. Sociálna starostlivosť'!$Y$30</f>
        <v>0</v>
      </c>
      <c r="P163" s="259">
        <f>SUM(Q163:S163)</f>
        <v>54310</v>
      </c>
      <c r="Q163" s="257">
        <f>'[3]13. Sociálna starostlivosť'!$Z$30</f>
        <v>54310</v>
      </c>
      <c r="R163" s="257">
        <f>'[3]13. Sociálna starostlivosť'!$AA$30</f>
        <v>0</v>
      </c>
      <c r="S163" s="258">
        <f>'[3]13. Sociálna starostlivosť'!$AB$30</f>
        <v>0</v>
      </c>
    </row>
    <row r="164" spans="1:19" ht="15.75" x14ac:dyDescent="0.25">
      <c r="B164" s="273">
        <v>2</v>
      </c>
      <c r="C164" s="274" t="s">
        <v>356</v>
      </c>
      <c r="D164" s="259">
        <f>SUM(E164:G164)</f>
        <v>0</v>
      </c>
      <c r="E164" s="257">
        <f>'[1]13. Sociálna starostlivosť'!$T$33</f>
        <v>0</v>
      </c>
      <c r="F164" s="257">
        <f>'[1]13. Sociálna starostlivosť'!$U$33</f>
        <v>0</v>
      </c>
      <c r="G164" s="270">
        <f>'[1]13. Sociálna starostlivosť'!$V$33</f>
        <v>0</v>
      </c>
      <c r="H164" s="259">
        <f>SUM(I164:K164)</f>
        <v>0</v>
      </c>
      <c r="I164" s="257">
        <f>'[2]13. Sociálna starostlivosť'!$W$33</f>
        <v>0</v>
      </c>
      <c r="J164" s="257">
        <f>'[2]13. Sociálna starostlivosť'!$X$33</f>
        <v>0</v>
      </c>
      <c r="K164" s="270">
        <f>'[2]13. Sociálna starostlivosť'!$Y$33</f>
        <v>0</v>
      </c>
      <c r="L164" s="259">
        <f>SUM(M164:O164)</f>
        <v>0</v>
      </c>
      <c r="M164" s="257">
        <f>'[3]13. Sociálna starostlivosť'!$W$33</f>
        <v>0</v>
      </c>
      <c r="N164" s="257">
        <f>'[3]13. Sociálna starostlivosť'!$X$33</f>
        <v>0</v>
      </c>
      <c r="O164" s="258">
        <f>'[3]13. Sociálna starostlivosť'!$Y$33</f>
        <v>0</v>
      </c>
      <c r="P164" s="259">
        <f>SUM(Q164:S164)</f>
        <v>0</v>
      </c>
      <c r="Q164" s="257">
        <f>'[3]13. Sociálna starostlivosť'!$Z$33</f>
        <v>0</v>
      </c>
      <c r="R164" s="257">
        <f>'[3]13. Sociálna starostlivosť'!$AA$33</f>
        <v>0</v>
      </c>
      <c r="S164" s="258">
        <f>'[3]13. Sociálna starostlivosť'!$AB$33</f>
        <v>0</v>
      </c>
    </row>
    <row r="165" spans="1:19" ht="15.75" x14ac:dyDescent="0.25">
      <c r="A165" s="125"/>
      <c r="B165" s="273">
        <v>3</v>
      </c>
      <c r="C165" s="274" t="s">
        <v>447</v>
      </c>
      <c r="D165" s="259">
        <f>SUM(E165:G165)</f>
        <v>1084964.3400000001</v>
      </c>
      <c r="E165" s="257">
        <f>'[1]13. Sociálna starostlivosť'!$T$35</f>
        <v>1075305.54</v>
      </c>
      <c r="F165" s="257">
        <f>'[1]13. Sociálna starostlivosť'!$U$35</f>
        <v>9658.7999999999993</v>
      </c>
      <c r="G165" s="270">
        <f>'[1]13. Sociálna starostlivosť'!$V$35</f>
        <v>0</v>
      </c>
      <c r="H165" s="259">
        <f>SUM(I165:K165)</f>
        <v>1086704.3399999999</v>
      </c>
      <c r="I165" s="257">
        <f>'[2]13. Sociálna starostlivosť'!$W$35</f>
        <v>1072904.3399999999</v>
      </c>
      <c r="J165" s="257">
        <f>'[2]13. Sociálna starostlivosť'!$X$35</f>
        <v>13800</v>
      </c>
      <c r="K165" s="270">
        <f>'[2]13. Sociálna starostlivosť'!$Y$35</f>
        <v>0</v>
      </c>
      <c r="L165" s="259">
        <f>SUM(M165:O165)</f>
        <v>1287577</v>
      </c>
      <c r="M165" s="257">
        <f>'[3]13. Sociálna starostlivosť'!$W$35</f>
        <v>1277577</v>
      </c>
      <c r="N165" s="257">
        <f>'[3]13. Sociálna starostlivosť'!$X$35</f>
        <v>10000</v>
      </c>
      <c r="O165" s="258">
        <f>'[3]13. Sociálna starostlivosť'!$Y$35</f>
        <v>0</v>
      </c>
      <c r="P165" s="259">
        <f>SUM(Q165:S165)</f>
        <v>1145685.6299999999</v>
      </c>
      <c r="Q165" s="257">
        <f>'[3]13. Sociálna starostlivosť'!$Z$35</f>
        <v>1145685.6299999999</v>
      </c>
      <c r="R165" s="257">
        <f>'[3]13. Sociálna starostlivosť'!$AA$35</f>
        <v>0</v>
      </c>
      <c r="S165" s="258">
        <f>'[3]13. Sociálna starostlivosť'!$AB$35</f>
        <v>0</v>
      </c>
    </row>
    <row r="166" spans="1:19" ht="15.75" x14ac:dyDescent="0.25">
      <c r="A166" s="125"/>
      <c r="B166" s="273">
        <v>4</v>
      </c>
      <c r="C166" s="274" t="s">
        <v>448</v>
      </c>
      <c r="D166" s="259">
        <f>SUM(E166:G166)</f>
        <v>187075</v>
      </c>
      <c r="E166" s="257">
        <f>'[1]13. Sociálna starostlivosť'!$T$50</f>
        <v>187075</v>
      </c>
      <c r="F166" s="257">
        <f>'[1]13. Sociálna starostlivosť'!$U$50</f>
        <v>0</v>
      </c>
      <c r="G166" s="270">
        <f>'[1]13. Sociálna starostlivosť'!$V$50</f>
        <v>0</v>
      </c>
      <c r="H166" s="259">
        <f>SUM(I166:K166)</f>
        <v>194936</v>
      </c>
      <c r="I166" s="257">
        <f>'[2]13. Sociálna starostlivosť'!$W$50</f>
        <v>194936</v>
      </c>
      <c r="J166" s="257">
        <f>'[2]13. Sociálna starostlivosť'!$X$50</f>
        <v>0</v>
      </c>
      <c r="K166" s="270">
        <f>'[2]13. Sociálna starostlivosť'!$Y$50</f>
        <v>0</v>
      </c>
      <c r="L166" s="259">
        <f>SUM(M166:O166)</f>
        <v>228864</v>
      </c>
      <c r="M166" s="257">
        <f>'[3]13. Sociálna starostlivosť'!$W$50</f>
        <v>228864</v>
      </c>
      <c r="N166" s="257">
        <f>'[3]13. Sociálna starostlivosť'!$X$50</f>
        <v>0</v>
      </c>
      <c r="O166" s="258">
        <f>'[3]13. Sociálna starostlivosť'!$Y$50</f>
        <v>0</v>
      </c>
      <c r="P166" s="259">
        <f>SUM(Q166:S166)</f>
        <v>228864</v>
      </c>
      <c r="Q166" s="257">
        <f>'[3]13. Sociálna starostlivosť'!$Z$50</f>
        <v>228864</v>
      </c>
      <c r="R166" s="257">
        <f>'[3]13. Sociálna starostlivosť'!$AA$50</f>
        <v>0</v>
      </c>
      <c r="S166" s="258">
        <f>'[3]13. Sociálna starostlivosť'!$AB$50</f>
        <v>0</v>
      </c>
    </row>
    <row r="167" spans="1:19" ht="15.75" x14ac:dyDescent="0.25">
      <c r="B167" s="285" t="s">
        <v>358</v>
      </c>
      <c r="C167" s="274" t="s">
        <v>359</v>
      </c>
      <c r="D167" s="259">
        <f t="shared" ref="D167" si="139">SUM(D168:D170)</f>
        <v>120674.70999999999</v>
      </c>
      <c r="E167" s="257">
        <f t="shared" ref="E167:K167" si="140">SUM(E168:E170)</f>
        <v>120674.70999999999</v>
      </c>
      <c r="F167" s="257">
        <f t="shared" si="140"/>
        <v>0</v>
      </c>
      <c r="G167" s="270">
        <f t="shared" si="140"/>
        <v>0</v>
      </c>
      <c r="H167" s="259">
        <f t="shared" si="140"/>
        <v>128211.33000000002</v>
      </c>
      <c r="I167" s="257">
        <f t="shared" si="140"/>
        <v>107053.59</v>
      </c>
      <c r="J167" s="257">
        <f t="shared" si="140"/>
        <v>21157.74</v>
      </c>
      <c r="K167" s="270">
        <f t="shared" si="140"/>
        <v>0</v>
      </c>
      <c r="L167" s="259">
        <f>SUM(L168:L170)</f>
        <v>124135</v>
      </c>
      <c r="M167" s="257">
        <f t="shared" ref="M167:S167" si="141">SUM(M168:M170)</f>
        <v>124135</v>
      </c>
      <c r="N167" s="257">
        <f t="shared" si="141"/>
        <v>0</v>
      </c>
      <c r="O167" s="258">
        <f t="shared" si="141"/>
        <v>0</v>
      </c>
      <c r="P167" s="259">
        <f t="shared" si="141"/>
        <v>124135</v>
      </c>
      <c r="Q167" s="257">
        <f t="shared" si="141"/>
        <v>124135</v>
      </c>
      <c r="R167" s="257">
        <f t="shared" si="141"/>
        <v>0</v>
      </c>
      <c r="S167" s="258">
        <f t="shared" si="141"/>
        <v>0</v>
      </c>
    </row>
    <row r="168" spans="1:19" ht="15.75" x14ac:dyDescent="0.25">
      <c r="B168" s="273">
        <v>1</v>
      </c>
      <c r="C168" s="274" t="s">
        <v>360</v>
      </c>
      <c r="D168" s="259">
        <f>SUM(E168:G168)</f>
        <v>55507</v>
      </c>
      <c r="E168" s="257">
        <f>'[1]13. Sociálna starostlivosť'!$T$55</f>
        <v>55507</v>
      </c>
      <c r="F168" s="257">
        <f>'[1]13. Sociálna starostlivosť'!$U$55</f>
        <v>0</v>
      </c>
      <c r="G168" s="270">
        <f>'[1]13. Sociálna starostlivosť'!$V$55</f>
        <v>0</v>
      </c>
      <c r="H168" s="259">
        <f>SUM(I168:K168)</f>
        <v>71896.100000000006</v>
      </c>
      <c r="I168" s="257">
        <f>'[2]13. Sociálna starostlivosť'!$W$55</f>
        <v>50738.36</v>
      </c>
      <c r="J168" s="257">
        <f>'[2]13. Sociálna starostlivosť'!$X$55</f>
        <v>21157.74</v>
      </c>
      <c r="K168" s="270">
        <f>'[2]13. Sociálna starostlivosť'!$Y$55</f>
        <v>0</v>
      </c>
      <c r="L168" s="259">
        <f>SUM(M168:O168)</f>
        <v>54770</v>
      </c>
      <c r="M168" s="257">
        <f>'[3]13. Sociálna starostlivosť'!$W$55</f>
        <v>54770</v>
      </c>
      <c r="N168" s="257">
        <f>'[3]13. Sociálna starostlivosť'!$X$55</f>
        <v>0</v>
      </c>
      <c r="O168" s="258">
        <f>'[3]13. Sociálna starostlivosť'!$Y$55</f>
        <v>0</v>
      </c>
      <c r="P168" s="259">
        <f>SUM(Q168:S168)</f>
        <v>54770</v>
      </c>
      <c r="Q168" s="257">
        <f>'[3]13. Sociálna starostlivosť'!$Z$55</f>
        <v>54770</v>
      </c>
      <c r="R168" s="257">
        <f>'[3]13. Sociálna starostlivosť'!$AA$55</f>
        <v>0</v>
      </c>
      <c r="S168" s="258">
        <f>'[3]13. Sociálna starostlivosť'!$AB$55</f>
        <v>0</v>
      </c>
    </row>
    <row r="169" spans="1:19" ht="15.75" x14ac:dyDescent="0.25">
      <c r="B169" s="273">
        <v>2</v>
      </c>
      <c r="C169" s="274" t="s">
        <v>673</v>
      </c>
      <c r="D169" s="259">
        <f>SUM(E169:G169)</f>
        <v>2762</v>
      </c>
      <c r="E169" s="257">
        <f>'[1]13. Sociálna starostlivosť'!$T$59</f>
        <v>2762</v>
      </c>
      <c r="F169" s="257">
        <f>'[1]13. Sociálna starostlivosť'!$U$59</f>
        <v>0</v>
      </c>
      <c r="G169" s="270">
        <f>'[1]13. Sociálna starostlivosť'!$V$59</f>
        <v>0</v>
      </c>
      <c r="H169" s="259">
        <f>SUM(I169:K169)</f>
        <v>5160</v>
      </c>
      <c r="I169" s="257">
        <f>'[2]13. Sociálna starostlivosť'!$W$59</f>
        <v>5160</v>
      </c>
      <c r="J169" s="257">
        <f>'[2]13. Sociálna starostlivosť'!$X$59</f>
        <v>0</v>
      </c>
      <c r="K169" s="270">
        <f>'[2]13. Sociálna starostlivosť'!$Y$59</f>
        <v>0</v>
      </c>
      <c r="L169" s="259">
        <f>SUM(M169:O169)</f>
        <v>11180</v>
      </c>
      <c r="M169" s="257">
        <f>'[3]13. Sociálna starostlivosť'!$W$59</f>
        <v>11180</v>
      </c>
      <c r="N169" s="257">
        <f>'[3]13. Sociálna starostlivosť'!$X$59</f>
        <v>0</v>
      </c>
      <c r="O169" s="258">
        <f>'[3]13. Sociálna starostlivosť'!$Y$59</f>
        <v>0</v>
      </c>
      <c r="P169" s="259">
        <f>SUM(Q169:S169)</f>
        <v>11180</v>
      </c>
      <c r="Q169" s="257">
        <f>'[3]13. Sociálna starostlivosť'!$Z$59</f>
        <v>11180</v>
      </c>
      <c r="R169" s="257">
        <f>'[3]13. Sociálna starostlivosť'!$AA$59</f>
        <v>0</v>
      </c>
      <c r="S169" s="258">
        <f>'[3]13. Sociálna starostlivosť'!$AB$59</f>
        <v>0</v>
      </c>
    </row>
    <row r="170" spans="1:19" ht="15.75" x14ac:dyDescent="0.25">
      <c r="B170" s="273">
        <v>3</v>
      </c>
      <c r="C170" s="274" t="s">
        <v>362</v>
      </c>
      <c r="D170" s="259">
        <f>SUM(E170:G170)</f>
        <v>62405.71</v>
      </c>
      <c r="E170" s="257">
        <f>'[1]13. Sociálna starostlivosť'!$T$62</f>
        <v>62405.71</v>
      </c>
      <c r="F170" s="257">
        <f>'[1]13. Sociálna starostlivosť'!$U$62</f>
        <v>0</v>
      </c>
      <c r="G170" s="270">
        <f>'[1]13. Sociálna starostlivosť'!$V$62</f>
        <v>0</v>
      </c>
      <c r="H170" s="259">
        <f>SUM(I170:K170)</f>
        <v>51155.23</v>
      </c>
      <c r="I170" s="257">
        <f>'[2]13. Sociálna starostlivosť'!$W$62</f>
        <v>51155.23</v>
      </c>
      <c r="J170" s="257">
        <f>'[2]13. Sociálna starostlivosť'!$X$62</f>
        <v>0</v>
      </c>
      <c r="K170" s="270">
        <f>'[2]13. Sociálna starostlivosť'!$Y$62</f>
        <v>0</v>
      </c>
      <c r="L170" s="259">
        <f>SUM(M170:O170)</f>
        <v>58185</v>
      </c>
      <c r="M170" s="257">
        <f>'[3]13. Sociálna starostlivosť'!$W$62</f>
        <v>58185</v>
      </c>
      <c r="N170" s="257">
        <f>'[3]13. Sociálna starostlivosť'!$X$62</f>
        <v>0</v>
      </c>
      <c r="O170" s="258">
        <f>'[3]13. Sociálna starostlivosť'!$Y$62</f>
        <v>0</v>
      </c>
      <c r="P170" s="259">
        <f>SUM(Q170:S170)</f>
        <v>58185</v>
      </c>
      <c r="Q170" s="257">
        <f>'[3]13. Sociálna starostlivosť'!$Z$62</f>
        <v>58185</v>
      </c>
      <c r="R170" s="257">
        <f>'[3]13. Sociálna starostlivosť'!$AA$62</f>
        <v>0</v>
      </c>
      <c r="S170" s="258">
        <f>'[3]13. Sociálna starostlivosť'!$AB$62</f>
        <v>0</v>
      </c>
    </row>
    <row r="171" spans="1:19" ht="15.75" x14ac:dyDescent="0.25">
      <c r="B171" s="285" t="s">
        <v>363</v>
      </c>
      <c r="C171" s="274" t="s">
        <v>364</v>
      </c>
      <c r="D171" s="259">
        <f>SUM(E171:G171)</f>
        <v>5320</v>
      </c>
      <c r="E171" s="257">
        <f>'[1]13. Sociálna starostlivosť'!$T$65</f>
        <v>5320</v>
      </c>
      <c r="F171" s="257">
        <f>'[1]13. Sociálna starostlivosť'!$U$65</f>
        <v>0</v>
      </c>
      <c r="G171" s="270">
        <f>'[1]13. Sociálna starostlivosť'!$V$65</f>
        <v>0</v>
      </c>
      <c r="H171" s="259">
        <f>SUM(I171:K171)</f>
        <v>5230</v>
      </c>
      <c r="I171" s="257">
        <f>'[2]13. Sociálna starostlivosť'!$W$65</f>
        <v>5230</v>
      </c>
      <c r="J171" s="257">
        <f>'[2]13. Sociálna starostlivosť'!$X$65</f>
        <v>0</v>
      </c>
      <c r="K171" s="270">
        <f>'[2]13. Sociálna starostlivosť'!$Y$65</f>
        <v>0</v>
      </c>
      <c r="L171" s="259">
        <f>SUM(M171:O171)</f>
        <v>5720</v>
      </c>
      <c r="M171" s="257">
        <f>'[3]13. Sociálna starostlivosť'!$W$65</f>
        <v>5720</v>
      </c>
      <c r="N171" s="257">
        <f>'[3]13. Sociálna starostlivosť'!$X$65</f>
        <v>0</v>
      </c>
      <c r="O171" s="258">
        <f>'[3]13. Sociálna starostlivosť'!$Y$65</f>
        <v>0</v>
      </c>
      <c r="P171" s="259">
        <f>SUM(Q171:S171)</f>
        <v>5720</v>
      </c>
      <c r="Q171" s="257">
        <f>'[3]13. Sociálna starostlivosť'!$Z$65</f>
        <v>5720</v>
      </c>
      <c r="R171" s="257">
        <f>'[3]13. Sociálna starostlivosť'!$AA$65</f>
        <v>0</v>
      </c>
      <c r="S171" s="258">
        <f>'[3]13. Sociálna starostlivosť'!$AB$65</f>
        <v>0</v>
      </c>
    </row>
    <row r="172" spans="1:19" ht="15.75" x14ac:dyDescent="0.25">
      <c r="A172" s="124"/>
      <c r="B172" s="285" t="s">
        <v>365</v>
      </c>
      <c r="C172" s="274" t="s">
        <v>366</v>
      </c>
      <c r="D172" s="259">
        <f>SUM(E172:G172)</f>
        <v>1760.6</v>
      </c>
      <c r="E172" s="257">
        <f>'[1]13. Sociálna starostlivosť'!$T$67</f>
        <v>1760.6</v>
      </c>
      <c r="F172" s="257">
        <f>'[1]13. Sociálna starostlivosť'!$U$67</f>
        <v>0</v>
      </c>
      <c r="G172" s="270">
        <f>'[1]13. Sociálna starostlivosť'!$V$67</f>
        <v>0</v>
      </c>
      <c r="H172" s="259">
        <f>SUM(I172:K172)</f>
        <v>937.47</v>
      </c>
      <c r="I172" s="257">
        <f>'[2]13. Sociálna starostlivosť'!$W$67</f>
        <v>937.47</v>
      </c>
      <c r="J172" s="257">
        <f>'[2]13. Sociálna starostlivosť'!$X$67</f>
        <v>0</v>
      </c>
      <c r="K172" s="270">
        <f>'[2]13. Sociálna starostlivosť'!$Y$67</f>
        <v>0</v>
      </c>
      <c r="L172" s="259">
        <f>SUM(M172:O172)</f>
        <v>1000</v>
      </c>
      <c r="M172" s="257">
        <f>'[3]13. Sociálna starostlivosť'!$W$67</f>
        <v>1000</v>
      </c>
      <c r="N172" s="257">
        <f>'[3]13. Sociálna starostlivosť'!$X$67</f>
        <v>0</v>
      </c>
      <c r="O172" s="258">
        <f>'[3]13. Sociálna starostlivosť'!$Y$67</f>
        <v>0</v>
      </c>
      <c r="P172" s="259">
        <f>SUM(Q172:S172)</f>
        <v>938.66</v>
      </c>
      <c r="Q172" s="257">
        <f>'[3]13. Sociálna starostlivosť'!$Z$67</f>
        <v>938.66</v>
      </c>
      <c r="R172" s="257">
        <f>'[3]13. Sociálna starostlivosť'!$AA$67</f>
        <v>0</v>
      </c>
      <c r="S172" s="258">
        <f>'[3]13. Sociálna starostlivosť'!$AB$67</f>
        <v>0</v>
      </c>
    </row>
    <row r="173" spans="1:19" ht="15.75" x14ac:dyDescent="0.25">
      <c r="B173" s="296" t="s">
        <v>367</v>
      </c>
      <c r="C173" s="290" t="s">
        <v>368</v>
      </c>
      <c r="D173" s="259">
        <f t="shared" ref="D173" si="142">SUM(D174)</f>
        <v>14095.949999999999</v>
      </c>
      <c r="E173" s="257">
        <f t="shared" ref="E173:K173" si="143">SUM(E174)</f>
        <v>14095.949999999999</v>
      </c>
      <c r="F173" s="257">
        <f t="shared" si="143"/>
        <v>0</v>
      </c>
      <c r="G173" s="270">
        <f t="shared" si="143"/>
        <v>0</v>
      </c>
      <c r="H173" s="259">
        <f t="shared" si="143"/>
        <v>33271.42</v>
      </c>
      <c r="I173" s="257">
        <f t="shared" si="143"/>
        <v>33271.42</v>
      </c>
      <c r="J173" s="257">
        <f t="shared" si="143"/>
        <v>0</v>
      </c>
      <c r="K173" s="270">
        <f t="shared" si="143"/>
        <v>0</v>
      </c>
      <c r="L173" s="259">
        <f>SUM(L174)</f>
        <v>42458</v>
      </c>
      <c r="M173" s="257">
        <f t="shared" ref="M173:S173" si="144">SUM(M174)</f>
        <v>42458</v>
      </c>
      <c r="N173" s="257">
        <f t="shared" si="144"/>
        <v>0</v>
      </c>
      <c r="O173" s="258">
        <f t="shared" si="144"/>
        <v>0</v>
      </c>
      <c r="P173" s="259">
        <f t="shared" si="144"/>
        <v>30191.899999999998</v>
      </c>
      <c r="Q173" s="257">
        <f t="shared" si="144"/>
        <v>30191.899999999998</v>
      </c>
      <c r="R173" s="257">
        <f t="shared" si="144"/>
        <v>0</v>
      </c>
      <c r="S173" s="258">
        <f t="shared" si="144"/>
        <v>0</v>
      </c>
    </row>
    <row r="174" spans="1:19" ht="15.75" x14ac:dyDescent="0.25">
      <c r="B174" s="297">
        <v>1</v>
      </c>
      <c r="C174" s="298" t="s">
        <v>369</v>
      </c>
      <c r="D174" s="259">
        <f>SUM(E174:G174)</f>
        <v>14095.949999999999</v>
      </c>
      <c r="E174" s="257">
        <f>'[1]13. Sociálna starostlivosť'!$T$79</f>
        <v>14095.949999999999</v>
      </c>
      <c r="F174" s="257">
        <f>'[1]13. Sociálna starostlivosť'!$U$79</f>
        <v>0</v>
      </c>
      <c r="G174" s="270">
        <f>'[1]13. Sociálna starostlivosť'!$V$79</f>
        <v>0</v>
      </c>
      <c r="H174" s="259">
        <f>SUM(I174:K174)</f>
        <v>33271.42</v>
      </c>
      <c r="I174" s="257">
        <f>'[2]13. Sociálna starostlivosť'!$W$79</f>
        <v>33271.42</v>
      </c>
      <c r="J174" s="257">
        <f>'[2]13. Sociálna starostlivosť'!$X$79</f>
        <v>0</v>
      </c>
      <c r="K174" s="270">
        <f>'[2]13. Sociálna starostlivosť'!$Y$79</f>
        <v>0</v>
      </c>
      <c r="L174" s="259">
        <f>SUM(M174:O174)</f>
        <v>42458</v>
      </c>
      <c r="M174" s="257">
        <f>'[3]13. Sociálna starostlivosť'!$W$79</f>
        <v>42458</v>
      </c>
      <c r="N174" s="257">
        <f>'[3]13. Sociálna starostlivosť'!$X$79</f>
        <v>0</v>
      </c>
      <c r="O174" s="258">
        <f>'[3]13. Sociálna starostlivosť'!$Y$79</f>
        <v>0</v>
      </c>
      <c r="P174" s="259">
        <f>SUM(Q174:S174)</f>
        <v>30191.899999999998</v>
      </c>
      <c r="Q174" s="257">
        <f>'[3]13. Sociálna starostlivosť'!$Z$79</f>
        <v>30191.899999999998</v>
      </c>
      <c r="R174" s="257">
        <f>'[3]13. Sociálna starostlivosť'!$AA$79</f>
        <v>0</v>
      </c>
      <c r="S174" s="258">
        <f>'[3]13. Sociálna starostlivosť'!$AB$79</f>
        <v>0</v>
      </c>
    </row>
    <row r="175" spans="1:19" ht="15.75" x14ac:dyDescent="0.25">
      <c r="A175" s="124"/>
      <c r="B175" s="299" t="s">
        <v>370</v>
      </c>
      <c r="C175" s="298" t="s">
        <v>371</v>
      </c>
      <c r="D175" s="259">
        <f>SUM(E175:G175)</f>
        <v>0</v>
      </c>
      <c r="E175" s="257">
        <f>'[1]13. Sociálna starostlivosť'!$T$104</f>
        <v>0</v>
      </c>
      <c r="F175" s="257">
        <f>'[1]13. Sociálna starostlivosť'!$U$104</f>
        <v>0</v>
      </c>
      <c r="G175" s="270">
        <f>'[1]13. Sociálna starostlivosť'!$V$104</f>
        <v>0</v>
      </c>
      <c r="H175" s="259">
        <f>SUM(I175:K175)</f>
        <v>2500</v>
      </c>
      <c r="I175" s="257">
        <f>'[2]13. Sociálna starostlivosť'!$W$104</f>
        <v>2500</v>
      </c>
      <c r="J175" s="257">
        <f>'[2]13. Sociálna starostlivosť'!$X$104</f>
        <v>0</v>
      </c>
      <c r="K175" s="270">
        <f>'[2]13. Sociálna starostlivosť'!$Y$104</f>
        <v>0</v>
      </c>
      <c r="L175" s="259">
        <f>SUM(M175:O175)</f>
        <v>15000</v>
      </c>
      <c r="M175" s="257">
        <f>'[3]13. Sociálna starostlivosť'!$W$104</f>
        <v>15000</v>
      </c>
      <c r="N175" s="257">
        <f>'[3]13. Sociálna starostlivosť'!$X$104</f>
        <v>0</v>
      </c>
      <c r="O175" s="258">
        <f>'[3]13. Sociálna starostlivosť'!$Y$104</f>
        <v>0</v>
      </c>
      <c r="P175" s="259">
        <f>SUM(Q175:S175)</f>
        <v>4500</v>
      </c>
      <c r="Q175" s="257">
        <f>'[3]13. Sociálna starostlivosť'!$Z$104</f>
        <v>4500</v>
      </c>
      <c r="R175" s="257">
        <f>'[3]13. Sociálna starostlivosť'!$AA$104</f>
        <v>0</v>
      </c>
      <c r="S175" s="258">
        <f>'[3]13. Sociálna starostlivosť'!$AB$104</f>
        <v>0</v>
      </c>
    </row>
    <row r="176" spans="1:19" ht="15.75" x14ac:dyDescent="0.25">
      <c r="A176" s="124"/>
      <c r="B176" s="595" t="s">
        <v>657</v>
      </c>
      <c r="C176" s="596" t="s">
        <v>394</v>
      </c>
      <c r="D176" s="259">
        <f>SUM(E176:G176)</f>
        <v>130777.87</v>
      </c>
      <c r="E176" s="257">
        <f>'[1]13. Sociálna starostlivosť'!$T$106</f>
        <v>130777.87</v>
      </c>
      <c r="F176" s="257">
        <f>'[1]13. Sociálna starostlivosť'!$U$106</f>
        <v>0</v>
      </c>
      <c r="G176" s="270">
        <f>'[1]13. Sociálna starostlivosť'!$V$106</f>
        <v>0</v>
      </c>
      <c r="H176" s="259">
        <f>SUM(I176:K176)</f>
        <v>132562.10999999999</v>
      </c>
      <c r="I176" s="257">
        <f>'[2]13. Sociálna starostlivosť'!$W$106</f>
        <v>132562.10999999999</v>
      </c>
      <c r="J176" s="257">
        <f>'[2]13. Sociálna starostlivosť'!$X$106</f>
        <v>0</v>
      </c>
      <c r="K176" s="270">
        <f>'[2]13. Sociálna starostlivosť'!$Y$106</f>
        <v>0</v>
      </c>
      <c r="L176" s="259">
        <f>SUM(M176:O176)</f>
        <v>159300</v>
      </c>
      <c r="M176" s="257">
        <f>'[3]13. Sociálna starostlivosť'!$W$106</f>
        <v>159300</v>
      </c>
      <c r="N176" s="257">
        <f>'[3]13. Sociálna starostlivosť'!$X$106</f>
        <v>0</v>
      </c>
      <c r="O176" s="258">
        <f>'[3]13. Sociálna starostlivosť'!$Y$106</f>
        <v>0</v>
      </c>
      <c r="P176" s="259">
        <f>SUM(Q176:S176)</f>
        <v>158133.21</v>
      </c>
      <c r="Q176" s="257">
        <f>'[3]13. Sociálna starostlivosť'!$Z$106</f>
        <v>158133.21</v>
      </c>
      <c r="R176" s="257">
        <f>'[3]13. Sociálna starostlivosť'!$AA$106</f>
        <v>0</v>
      </c>
      <c r="S176" s="258">
        <f>'[3]13. Sociálna starostlivosť'!$AB$106</f>
        <v>0</v>
      </c>
    </row>
    <row r="177" spans="1:19" ht="16.5" thickBot="1" x14ac:dyDescent="0.3">
      <c r="A177" s="124"/>
      <c r="B177" s="287" t="s">
        <v>656</v>
      </c>
      <c r="C177" s="368" t="s">
        <v>658</v>
      </c>
      <c r="D177" s="398"/>
      <c r="E177" s="593"/>
      <c r="F177" s="593"/>
      <c r="G177" s="594"/>
      <c r="H177" s="398"/>
      <c r="I177" s="593"/>
      <c r="J177" s="593"/>
      <c r="K177" s="594"/>
      <c r="L177" s="259">
        <f>SUM(M177:O177)</f>
        <v>237000</v>
      </c>
      <c r="M177" s="257">
        <f>'[3]13. Sociálna starostlivosť'!$W$112</f>
        <v>222000</v>
      </c>
      <c r="N177" s="257">
        <f>'[3]13. Sociálna starostlivosť'!$X$112</f>
        <v>0</v>
      </c>
      <c r="O177" s="258">
        <f>'[3]13. Sociálna starostlivosť'!$Y$112</f>
        <v>15000</v>
      </c>
      <c r="P177" s="259">
        <f>SUM(Q177:S177)</f>
        <v>212291.65</v>
      </c>
      <c r="Q177" s="257">
        <f>'[3]13. Sociálna starostlivosť'!$Z$112</f>
        <v>206205.65</v>
      </c>
      <c r="R177" s="257">
        <f>'[3]13. Sociálna starostlivosť'!$AA$112</f>
        <v>0</v>
      </c>
      <c r="S177" s="258">
        <f>'[3]13. Sociálna starostlivosť'!$AB$112</f>
        <v>6086</v>
      </c>
    </row>
    <row r="178" spans="1:19" s="123" customFormat="1" ht="17.25" thickBot="1" x14ac:dyDescent="0.35">
      <c r="A178" s="125"/>
      <c r="B178" s="300" t="s">
        <v>372</v>
      </c>
      <c r="C178" s="301"/>
      <c r="D178" s="371">
        <f>SUM(E178:G178)</f>
        <v>844398.44000000006</v>
      </c>
      <c r="E178" s="372">
        <f>'[1]14. Bývanie'!$T$24</f>
        <v>623045.67000000004</v>
      </c>
      <c r="F178" s="372">
        <f>'[1]14. Bývanie'!$U$24</f>
        <v>0</v>
      </c>
      <c r="G178" s="395">
        <f>'[1]14. Bývanie'!$V$24</f>
        <v>221352.77</v>
      </c>
      <c r="H178" s="371">
        <f>SUM(I178:K178)</f>
        <v>731585.97000000009</v>
      </c>
      <c r="I178" s="372">
        <f>'[2]14. Bývanie'!$W$24</f>
        <v>523549.99000000011</v>
      </c>
      <c r="J178" s="372">
        <f>'[2]14. Bývanie'!$X$24</f>
        <v>0</v>
      </c>
      <c r="K178" s="395">
        <f>'[2]14. Bývanie'!$Y$24</f>
        <v>208035.98</v>
      </c>
      <c r="L178" s="587">
        <f>SUM(M178:O178)</f>
        <v>818200</v>
      </c>
      <c r="M178" s="588">
        <f>'[3]14. Bývanie'!$W$24</f>
        <v>612800</v>
      </c>
      <c r="N178" s="588">
        <f>'[3]14. Bývanie'!$X$24</f>
        <v>0</v>
      </c>
      <c r="O178" s="589">
        <f>'[3]14. Bývanie'!$Y$24</f>
        <v>205400</v>
      </c>
      <c r="P178" s="587">
        <f>SUM(Q178:S178)</f>
        <v>807681.73</v>
      </c>
      <c r="Q178" s="588">
        <f>'[3]14. Bývanie'!$Z$24</f>
        <v>589949.69000000006</v>
      </c>
      <c r="R178" s="588">
        <f>'[3]14. Bývanie'!$AA$24</f>
        <v>0</v>
      </c>
      <c r="S178" s="589">
        <f>'[3]14. Bývanie'!$AB$24</f>
        <v>217732.03999999998</v>
      </c>
    </row>
    <row r="179" spans="1:19" s="123" customFormat="1" ht="15.75" x14ac:dyDescent="0.25">
      <c r="A179" s="125"/>
      <c r="B179" s="277" t="s">
        <v>373</v>
      </c>
      <c r="C179" s="284"/>
      <c r="D179" s="265">
        <f t="shared" ref="D179:G179" si="145">SUM(D180:D182)</f>
        <v>1997387.0199999998</v>
      </c>
      <c r="E179" s="266">
        <f t="shared" si="145"/>
        <v>1997387.0199999998</v>
      </c>
      <c r="F179" s="266">
        <f t="shared" si="145"/>
        <v>0</v>
      </c>
      <c r="G179" s="345">
        <f t="shared" si="145"/>
        <v>0</v>
      </c>
      <c r="H179" s="265">
        <f t="shared" ref="H179:S179" si="146">SUM(H180:H182)</f>
        <v>2038720.4100000011</v>
      </c>
      <c r="I179" s="266">
        <f t="shared" si="146"/>
        <v>2038720.4100000011</v>
      </c>
      <c r="J179" s="266">
        <f t="shared" si="146"/>
        <v>0</v>
      </c>
      <c r="K179" s="345">
        <f t="shared" si="146"/>
        <v>0</v>
      </c>
      <c r="L179" s="265">
        <f>SUM(L180:L182)</f>
        <v>3705480</v>
      </c>
      <c r="M179" s="266">
        <f t="shared" si="146"/>
        <v>2328287</v>
      </c>
      <c r="N179" s="266">
        <f t="shared" si="146"/>
        <v>110565</v>
      </c>
      <c r="O179" s="267">
        <f t="shared" si="146"/>
        <v>1266628</v>
      </c>
      <c r="P179" s="265">
        <f t="shared" si="146"/>
        <v>3064151.49</v>
      </c>
      <c r="Q179" s="266">
        <f t="shared" si="146"/>
        <v>2297540.6</v>
      </c>
      <c r="R179" s="266">
        <f t="shared" si="146"/>
        <v>0</v>
      </c>
      <c r="S179" s="267">
        <f t="shared" si="146"/>
        <v>766610.89</v>
      </c>
    </row>
    <row r="180" spans="1:19" ht="15.75" x14ac:dyDescent="0.25">
      <c r="B180" s="299" t="s">
        <v>414</v>
      </c>
      <c r="C180" s="298" t="s">
        <v>419</v>
      </c>
      <c r="D180" s="259">
        <f>SUM(E180:G180)</f>
        <v>1989051.9699999997</v>
      </c>
      <c r="E180" s="257">
        <f>'[1]15. Administratíva'!$T$4</f>
        <v>1989051.9699999997</v>
      </c>
      <c r="F180" s="257">
        <f>'[1]15. Administratíva'!$U$4</f>
        <v>0</v>
      </c>
      <c r="G180" s="270">
        <f>'[1]15. Administratíva'!$V$4</f>
        <v>0</v>
      </c>
      <c r="H180" s="259">
        <f>SUM(I180:K180)</f>
        <v>2029801.040000001</v>
      </c>
      <c r="I180" s="257">
        <f>'[2]15. Administratíva'!$W$4</f>
        <v>2029801.040000001</v>
      </c>
      <c r="J180" s="257">
        <f>'[2]15. Administratíva'!$X$4</f>
        <v>0</v>
      </c>
      <c r="K180" s="270">
        <f>'[2]15. Administratíva'!$Y$4</f>
        <v>0</v>
      </c>
      <c r="L180" s="259">
        <f>SUM(M180:O180)</f>
        <v>2422052</v>
      </c>
      <c r="M180" s="257">
        <f>'[3]15. Administratíva'!$W$4</f>
        <v>2311487</v>
      </c>
      <c r="N180" s="257">
        <f>'[3]15. Administratíva'!$X$4</f>
        <v>110565</v>
      </c>
      <c r="O180" s="258">
        <f>'[3]15. Administratíva'!$Y$4</f>
        <v>0</v>
      </c>
      <c r="P180" s="259">
        <f>SUM(Q180:S180)</f>
        <v>2280802.67</v>
      </c>
      <c r="Q180" s="257">
        <f>'[3]15. Administratíva'!$Z$4</f>
        <v>2280802.67</v>
      </c>
      <c r="R180" s="257">
        <f>'[3]15. Administratíva'!$AA$4</f>
        <v>0</v>
      </c>
      <c r="S180" s="258">
        <f>'[3]15. Administratíva'!$AB$4</f>
        <v>0</v>
      </c>
    </row>
    <row r="181" spans="1:19" ht="15.75" x14ac:dyDescent="0.25">
      <c r="B181" s="299" t="s">
        <v>415</v>
      </c>
      <c r="C181" s="298" t="s">
        <v>417</v>
      </c>
      <c r="D181" s="259">
        <f>SUM(E181:G181)</f>
        <v>0</v>
      </c>
      <c r="E181" s="257">
        <f>'[1]15. Administratíva'!$T$99</f>
        <v>0</v>
      </c>
      <c r="F181" s="257">
        <f>'[1]15. Administratíva'!$U$99</f>
        <v>0</v>
      </c>
      <c r="G181" s="258">
        <f>'[1]15. Administratíva'!$V$99</f>
        <v>0</v>
      </c>
      <c r="H181" s="259">
        <f>SUM(I181:K181)</f>
        <v>0</v>
      </c>
      <c r="I181" s="257">
        <f>'[2]15. Administratíva'!$W$100</f>
        <v>0</v>
      </c>
      <c r="J181" s="257">
        <f>'[2]15. Administratíva'!$X$100</f>
        <v>0</v>
      </c>
      <c r="K181" s="270">
        <f>'[2]15. Administratíva'!$Y$100</f>
        <v>0</v>
      </c>
      <c r="L181" s="259">
        <f>SUM(M181:O181)</f>
        <v>0</v>
      </c>
      <c r="M181" s="257">
        <f>'[3]15. Administratíva'!$W$100</f>
        <v>0</v>
      </c>
      <c r="N181" s="257">
        <f>'[3]15. Administratíva'!$X$100</f>
        <v>0</v>
      </c>
      <c r="O181" s="258">
        <f>'[3]15. Administratíva'!$Y$100</f>
        <v>0</v>
      </c>
      <c r="P181" s="259">
        <f>SUM(Q181:S181)</f>
        <v>0</v>
      </c>
      <c r="Q181" s="257">
        <f>'[3]15. Administratíva'!$Z$100</f>
        <v>0</v>
      </c>
      <c r="R181" s="257">
        <f>'[3]15. Administratíva'!$AA$100</f>
        <v>0</v>
      </c>
      <c r="S181" s="258">
        <f>'[3]15. Administratíva'!$AB$100</f>
        <v>0</v>
      </c>
    </row>
    <row r="182" spans="1:19" ht="16.5" thickBot="1" x14ac:dyDescent="0.3">
      <c r="A182" s="124"/>
      <c r="B182" s="302" t="s">
        <v>416</v>
      </c>
      <c r="C182" s="298" t="s">
        <v>418</v>
      </c>
      <c r="D182" s="262">
        <f>SUM(E182:G182)</f>
        <v>8335.0499999999993</v>
      </c>
      <c r="E182" s="402">
        <f>'[1]15. Administratíva'!$T$100</f>
        <v>8335.0499999999993</v>
      </c>
      <c r="F182" s="402">
        <f>'[1]15. Administratíva'!$U$100</f>
        <v>0</v>
      </c>
      <c r="G182" s="571">
        <f>'[1]15. Administratíva'!$V$100</f>
        <v>0</v>
      </c>
      <c r="H182" s="262">
        <f>SUM(I182:K182)</f>
        <v>8919.3700000000008</v>
      </c>
      <c r="I182" s="402">
        <f>'[2]15. Administratíva'!$W$101</f>
        <v>8919.3700000000008</v>
      </c>
      <c r="J182" s="402">
        <f>'[2]15. Administratíva'!$X$101</f>
        <v>0</v>
      </c>
      <c r="K182" s="571">
        <f>'[2]15. Administratíva'!$Y$101</f>
        <v>0</v>
      </c>
      <c r="L182" s="262">
        <f>SUM(M182:O182)</f>
        <v>1283428</v>
      </c>
      <c r="M182" s="263">
        <f>'[3]15. Administratíva'!$W$101</f>
        <v>16800</v>
      </c>
      <c r="N182" s="263">
        <f>'[3]15. Administratíva'!$X$101</f>
        <v>0</v>
      </c>
      <c r="O182" s="264">
        <f>'[3]15. Administratíva'!$Y$101</f>
        <v>1266628</v>
      </c>
      <c r="P182" s="262">
        <f>SUM(Q182:S182)</f>
        <v>783348.82000000007</v>
      </c>
      <c r="Q182" s="263">
        <f>'[3]15. Administratíva'!$Z$101</f>
        <v>16737.93</v>
      </c>
      <c r="R182" s="263">
        <f>'[3]15. Administratíva'!$AA$101</f>
        <v>0</v>
      </c>
      <c r="S182" s="264">
        <f>'[3]15. Administratíva'!$AB$101</f>
        <v>766610.89</v>
      </c>
    </row>
    <row r="185" spans="1:19" x14ac:dyDescent="0.2">
      <c r="A185" s="124"/>
    </row>
    <row r="191" spans="1:19" x14ac:dyDescent="0.2">
      <c r="A191" s="124"/>
    </row>
    <row r="192" spans="1:19" x14ac:dyDescent="0.2">
      <c r="A192" s="124"/>
    </row>
    <row r="194" spans="1:1" x14ac:dyDescent="0.2">
      <c r="A194" s="102"/>
    </row>
    <row r="195" spans="1:1" x14ac:dyDescent="0.2">
      <c r="A195" s="102"/>
    </row>
    <row r="196" spans="1:1" x14ac:dyDescent="0.2">
      <c r="A196" s="102"/>
    </row>
    <row r="197" spans="1:1" x14ac:dyDescent="0.2">
      <c r="A197" s="102"/>
    </row>
    <row r="198" spans="1:1" x14ac:dyDescent="0.2">
      <c r="A198" s="102"/>
    </row>
    <row r="199" spans="1:1" x14ac:dyDescent="0.2">
      <c r="A199" s="102"/>
    </row>
    <row r="200" spans="1:1" x14ac:dyDescent="0.2">
      <c r="A200" s="102"/>
    </row>
    <row r="201" spans="1:1" x14ac:dyDescent="0.2">
      <c r="A201" s="124"/>
    </row>
  </sheetData>
  <sheetProtection selectLockedCells="1" selectUnlockedCells="1"/>
  <mergeCells count="6">
    <mergeCell ref="B1:S2"/>
    <mergeCell ref="B4:C5"/>
    <mergeCell ref="D3:G4"/>
    <mergeCell ref="H3:K4"/>
    <mergeCell ref="L3:O4"/>
    <mergeCell ref="P3:S4"/>
  </mergeCells>
  <phoneticPr fontId="0" type="noConversion"/>
  <pageMargins left="0" right="0" top="0" bottom="0" header="0.51181102362204722" footer="0.51181102362204722"/>
  <pageSetup paperSize="8" scale="32" firstPageNumber="0" fitToHeight="3" orientation="landscape" r:id="rId1"/>
  <headerFooter alignWithMargins="0">
    <oddFooter>&amp;CStránka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9"/>
  <sheetViews>
    <sheetView tabSelected="1" zoomScale="80" zoomScaleNormal="80" workbookViewId="0">
      <pane xSplit="1" ySplit="3" topLeftCell="B4" activePane="bottomRight" state="frozen"/>
      <selection pane="topRight" activeCell="B1" sqref="B1"/>
      <selection pane="bottomLeft" activeCell="A4" sqref="A4"/>
      <selection pane="bottomRight" sqref="A1:E1"/>
    </sheetView>
  </sheetViews>
  <sheetFormatPr defaultColWidth="34.28515625" defaultRowHeight="12.75" x14ac:dyDescent="0.2"/>
  <cols>
    <col min="1" max="1" width="59.42578125" style="101" bestFit="1" customWidth="1"/>
    <col min="2" max="5" width="20.5703125" style="354" customWidth="1"/>
    <col min="6" max="6" width="16.7109375" style="101" bestFit="1" customWidth="1"/>
    <col min="7" max="7" width="50.85546875" style="101" bestFit="1" customWidth="1"/>
    <col min="8" max="8" width="15.5703125" style="101" bestFit="1" customWidth="1"/>
    <col min="9" max="16" width="15.5703125" style="101" customWidth="1"/>
    <col min="17" max="249" width="9.140625" style="101" customWidth="1"/>
    <col min="250" max="16384" width="34.28515625" style="101"/>
  </cols>
  <sheetData>
    <row r="1" spans="1:6" ht="20.25" x14ac:dyDescent="0.3">
      <c r="A1" s="718" t="s">
        <v>637</v>
      </c>
      <c r="B1" s="718"/>
      <c r="C1" s="718"/>
      <c r="D1" s="718"/>
      <c r="E1" s="718"/>
    </row>
    <row r="2" spans="1:6" ht="13.5" thickBot="1" x14ac:dyDescent="0.25"/>
    <row r="3" spans="1:6" ht="36.75" thickBot="1" x14ac:dyDescent="0.3">
      <c r="A3" s="334" t="s">
        <v>401</v>
      </c>
      <c r="B3" s="447" t="s">
        <v>566</v>
      </c>
      <c r="C3" s="447" t="s">
        <v>603</v>
      </c>
      <c r="D3" s="447" t="s">
        <v>640</v>
      </c>
      <c r="E3" s="447" t="s">
        <v>643</v>
      </c>
    </row>
    <row r="4" spans="1:6" ht="20.25" customHeight="1" x14ac:dyDescent="0.25">
      <c r="A4" s="333" t="s">
        <v>402</v>
      </c>
      <c r="B4" s="448">
        <f>'príjmy '!B3</f>
        <v>19857626.240000002</v>
      </c>
      <c r="C4" s="448">
        <f>'príjmy '!C3</f>
        <v>20389361.02</v>
      </c>
      <c r="D4" s="448">
        <f>'príjmy '!D3</f>
        <v>22783600</v>
      </c>
      <c r="E4" s="448">
        <f>'príjmy '!E3</f>
        <v>22156124.279999997</v>
      </c>
      <c r="F4" s="357">
        <f>E4/D4*100</f>
        <v>97.245932512860108</v>
      </c>
    </row>
    <row r="5" spans="1:6" ht="21.75" customHeight="1" x14ac:dyDescent="0.25">
      <c r="A5" s="105" t="s">
        <v>403</v>
      </c>
      <c r="B5" s="449">
        <f>'výdavky '!E6</f>
        <v>18755657.259999998</v>
      </c>
      <c r="C5" s="449">
        <f>'výdavky '!I6</f>
        <v>19076711.210000001</v>
      </c>
      <c r="D5" s="449">
        <f>'výdavky '!M6</f>
        <v>22953645</v>
      </c>
      <c r="E5" s="449">
        <f>'výdavky '!Q6</f>
        <v>21624169.170000006</v>
      </c>
      <c r="F5" s="357">
        <f>E5/D5*100</f>
        <v>94.207996899838804</v>
      </c>
    </row>
    <row r="6" spans="1:6" ht="21" customHeight="1" x14ac:dyDescent="0.25">
      <c r="A6" s="105" t="s">
        <v>379</v>
      </c>
      <c r="B6" s="449">
        <f t="shared" ref="B6:E6" si="0">B4-B5</f>
        <v>1101968.9800000042</v>
      </c>
      <c r="C6" s="449">
        <f t="shared" si="0"/>
        <v>1312649.8099999987</v>
      </c>
      <c r="D6" s="449">
        <f t="shared" si="0"/>
        <v>-170045</v>
      </c>
      <c r="E6" s="449">
        <f t="shared" si="0"/>
        <v>531955.10999999195</v>
      </c>
      <c r="F6" s="357"/>
    </row>
    <row r="7" spans="1:6" ht="18" x14ac:dyDescent="0.25">
      <c r="A7" s="105"/>
      <c r="B7" s="449"/>
      <c r="C7" s="449"/>
      <c r="D7" s="449"/>
      <c r="E7" s="449"/>
      <c r="F7" s="357"/>
    </row>
    <row r="8" spans="1:6" ht="21.75" customHeight="1" x14ac:dyDescent="0.25">
      <c r="A8" s="105" t="s">
        <v>396</v>
      </c>
      <c r="B8" s="449">
        <f>'príjmy '!B100</f>
        <v>1484298.25</v>
      </c>
      <c r="C8" s="449">
        <f>'príjmy '!C100</f>
        <v>844958.95</v>
      </c>
      <c r="D8" s="449">
        <f>'príjmy '!D100</f>
        <v>568103</v>
      </c>
      <c r="E8" s="449">
        <f>'príjmy '!E100</f>
        <v>536086.52</v>
      </c>
      <c r="F8" s="357">
        <f>E8/D8*100</f>
        <v>94.364317738156643</v>
      </c>
    </row>
    <row r="9" spans="1:6" ht="21" customHeight="1" x14ac:dyDescent="0.25">
      <c r="A9" s="105" t="s">
        <v>397</v>
      </c>
      <c r="B9" s="449">
        <f>'výdavky '!F6</f>
        <v>940071.16000000015</v>
      </c>
      <c r="C9" s="449">
        <f>'výdavky '!J6</f>
        <v>2465491.37</v>
      </c>
      <c r="D9" s="449">
        <f>'výdavky '!N6</f>
        <v>3797554</v>
      </c>
      <c r="E9" s="449">
        <f>'výdavky '!R6</f>
        <v>3600923.2700000005</v>
      </c>
      <c r="F9" s="357">
        <f>E9/D9*100</f>
        <v>94.822174220564094</v>
      </c>
    </row>
    <row r="10" spans="1:6" ht="21.75" customHeight="1" x14ac:dyDescent="0.25">
      <c r="A10" s="105" t="s">
        <v>379</v>
      </c>
      <c r="B10" s="449">
        <f t="shared" ref="B10:E10" si="1">B8-B9</f>
        <v>544227.08999999985</v>
      </c>
      <c r="C10" s="449">
        <f t="shared" si="1"/>
        <v>-1620532.4200000002</v>
      </c>
      <c r="D10" s="449">
        <f t="shared" si="1"/>
        <v>-3229451</v>
      </c>
      <c r="E10" s="449">
        <f t="shared" si="1"/>
        <v>-3064836.7500000005</v>
      </c>
      <c r="F10" s="357"/>
    </row>
    <row r="11" spans="1:6" ht="18" x14ac:dyDescent="0.25">
      <c r="A11" s="105"/>
      <c r="B11" s="449"/>
      <c r="C11" s="449"/>
      <c r="D11" s="449"/>
      <c r="E11" s="449"/>
      <c r="F11" s="357"/>
    </row>
    <row r="12" spans="1:6" ht="22.5" customHeight="1" x14ac:dyDescent="0.25">
      <c r="A12" s="105" t="s">
        <v>398</v>
      </c>
      <c r="B12" s="449">
        <f>'príjmy '!B121</f>
        <v>1474669.23</v>
      </c>
      <c r="C12" s="449">
        <f>'príjmy '!C121</f>
        <v>2210581.17</v>
      </c>
      <c r="D12" s="449">
        <f>'príjmy '!D121</f>
        <v>4891024</v>
      </c>
      <c r="E12" s="449">
        <f>'príjmy '!E121</f>
        <v>4281692.7700000005</v>
      </c>
      <c r="F12" s="357">
        <f>E12/D12*100</f>
        <v>87.541847474066799</v>
      </c>
    </row>
    <row r="13" spans="1:6" ht="22.5" customHeight="1" x14ac:dyDescent="0.25">
      <c r="A13" s="105" t="s">
        <v>399</v>
      </c>
      <c r="B13" s="449">
        <f>'výdavky '!G6</f>
        <v>226299.06</v>
      </c>
      <c r="C13" s="449">
        <f>'výdavky '!K6</f>
        <v>212559.69</v>
      </c>
      <c r="D13" s="449">
        <f>'výdavky '!O6</f>
        <v>1491528</v>
      </c>
      <c r="E13" s="449">
        <f>'výdavky '!S6</f>
        <v>993541.5</v>
      </c>
      <c r="F13" s="357">
        <f>E13/D13*100</f>
        <v>66.612326419618</v>
      </c>
    </row>
    <row r="14" spans="1:6" ht="18.75" thickBot="1" x14ac:dyDescent="0.3">
      <c r="A14" s="108" t="s">
        <v>379</v>
      </c>
      <c r="B14" s="450">
        <f t="shared" ref="B14:E14" si="2">B12-B13</f>
        <v>1248370.17</v>
      </c>
      <c r="C14" s="450">
        <f t="shared" si="2"/>
        <v>1998021.48</v>
      </c>
      <c r="D14" s="450">
        <f t="shared" si="2"/>
        <v>3399496</v>
      </c>
      <c r="E14" s="450">
        <f t="shared" si="2"/>
        <v>3288151.2700000005</v>
      </c>
      <c r="F14" s="357"/>
    </row>
    <row r="15" spans="1:6" ht="13.5" thickBot="1" x14ac:dyDescent="0.25">
      <c r="A15" s="111"/>
      <c r="F15" s="357"/>
    </row>
    <row r="16" spans="1:6" ht="22.5" customHeight="1" x14ac:dyDescent="0.3">
      <c r="A16" s="255" t="s">
        <v>130</v>
      </c>
      <c r="B16" s="451">
        <f t="shared" ref="B16:E17" si="3">B4+B8+B12</f>
        <v>22816593.720000003</v>
      </c>
      <c r="C16" s="451">
        <f t="shared" si="3"/>
        <v>23444901.140000001</v>
      </c>
      <c r="D16" s="451">
        <f t="shared" si="3"/>
        <v>28242727</v>
      </c>
      <c r="E16" s="451">
        <f t="shared" si="3"/>
        <v>26973903.569999997</v>
      </c>
      <c r="F16" s="357">
        <f>E16/D16*100</f>
        <v>95.507433010983661</v>
      </c>
    </row>
    <row r="17" spans="1:6" ht="27.75" customHeight="1" thickBot="1" x14ac:dyDescent="0.35">
      <c r="A17" s="331" t="s">
        <v>383</v>
      </c>
      <c r="B17" s="452">
        <f t="shared" si="3"/>
        <v>19922027.479999997</v>
      </c>
      <c r="C17" s="452">
        <f>C5+C9+C13</f>
        <v>21754762.270000003</v>
      </c>
      <c r="D17" s="452">
        <f t="shared" si="3"/>
        <v>28242727</v>
      </c>
      <c r="E17" s="452">
        <f t="shared" si="3"/>
        <v>26218633.940000005</v>
      </c>
      <c r="F17" s="357">
        <f>E17/D17*100</f>
        <v>92.833223718092114</v>
      </c>
    </row>
    <row r="18" spans="1:6" ht="27" customHeight="1" thickBot="1" x14ac:dyDescent="0.35">
      <c r="A18" s="332" t="s">
        <v>384</v>
      </c>
      <c r="B18" s="453">
        <f t="shared" ref="B18:E18" si="4">B16-B17</f>
        <v>2894566.2400000058</v>
      </c>
      <c r="C18" s="453">
        <f>C16-C17</f>
        <v>1690138.8699999973</v>
      </c>
      <c r="D18" s="453">
        <f>D16-D17</f>
        <v>0</v>
      </c>
      <c r="E18" s="453">
        <f t="shared" si="4"/>
        <v>755269.62999999151</v>
      </c>
      <c r="F18" s="357"/>
    </row>
    <row r="19" spans="1:6" x14ac:dyDescent="0.2">
      <c r="F19" s="357"/>
    </row>
    <row r="20" spans="1:6" ht="13.5" thickBot="1" x14ac:dyDescent="0.25">
      <c r="F20" s="357"/>
    </row>
    <row r="21" spans="1:6" ht="20.25" x14ac:dyDescent="0.3">
      <c r="A21" s="328" t="s">
        <v>423</v>
      </c>
      <c r="B21" s="454">
        <f t="shared" ref="B21:E22" si="5">B4+B8</f>
        <v>21341924.490000002</v>
      </c>
      <c r="C21" s="454">
        <f t="shared" si="5"/>
        <v>21234319.969999999</v>
      </c>
      <c r="D21" s="454">
        <f t="shared" si="5"/>
        <v>23351703</v>
      </c>
      <c r="E21" s="454">
        <f t="shared" si="5"/>
        <v>22692210.799999997</v>
      </c>
      <c r="F21" s="357"/>
    </row>
    <row r="22" spans="1:6" ht="21" thickBot="1" x14ac:dyDescent="0.35">
      <c r="A22" s="329" t="s">
        <v>424</v>
      </c>
      <c r="B22" s="455">
        <f t="shared" si="5"/>
        <v>19695728.419999998</v>
      </c>
      <c r="C22" s="455">
        <f t="shared" si="5"/>
        <v>21542202.580000002</v>
      </c>
      <c r="D22" s="455">
        <f t="shared" si="5"/>
        <v>26751199</v>
      </c>
      <c r="E22" s="455">
        <f>E5+E9</f>
        <v>25225092.440000005</v>
      </c>
      <c r="F22" s="357"/>
    </row>
    <row r="23" spans="1:6" ht="21" thickBot="1" x14ac:dyDescent="0.35">
      <c r="A23" s="330" t="s">
        <v>410</v>
      </c>
      <c r="B23" s="456">
        <f t="shared" ref="B23:E23" si="6">B21-B22</f>
        <v>1646196.070000004</v>
      </c>
      <c r="C23" s="456">
        <f t="shared" si="6"/>
        <v>-307882.61000000313</v>
      </c>
      <c r="D23" s="456">
        <f t="shared" si="6"/>
        <v>-3399496</v>
      </c>
      <c r="E23" s="456">
        <f t="shared" si="6"/>
        <v>-2532881.640000008</v>
      </c>
      <c r="F23" s="357"/>
    </row>
    <row r="24" spans="1:6" ht="18.75" thickBot="1" x14ac:dyDescent="0.3">
      <c r="A24" s="256"/>
    </row>
    <row r="25" spans="1:6" ht="32.25" thickBot="1" x14ac:dyDescent="0.3">
      <c r="A25" s="580" t="s">
        <v>420</v>
      </c>
      <c r="B25" s="346" t="s">
        <v>566</v>
      </c>
      <c r="C25" s="346" t="s">
        <v>603</v>
      </c>
      <c r="D25" s="346" t="s">
        <v>628</v>
      </c>
      <c r="E25" s="346" t="s">
        <v>629</v>
      </c>
    </row>
    <row r="26" spans="1:6" ht="18" x14ac:dyDescent="0.25">
      <c r="A26" s="581" t="s">
        <v>5</v>
      </c>
      <c r="B26" s="347">
        <f>'príjmy '!B4</f>
        <v>10784185.029999999</v>
      </c>
      <c r="C26" s="347">
        <f>'príjmy '!C4</f>
        <v>11109713.800000001</v>
      </c>
      <c r="D26" s="347">
        <f>'príjmy '!D4</f>
        <v>11878000</v>
      </c>
      <c r="E26" s="347">
        <f>'príjmy '!E4</f>
        <v>11921381.27</v>
      </c>
    </row>
    <row r="27" spans="1:6" ht="18" x14ac:dyDescent="0.25">
      <c r="A27" s="582" t="s">
        <v>630</v>
      </c>
      <c r="B27" s="348">
        <f>'príjmy '!B18+'príjmy '!B31+'príjmy '!B54+'príjmy '!B101</f>
        <v>2394183.0000000005</v>
      </c>
      <c r="C27" s="348">
        <f>'príjmy '!C18+'príjmy '!C31+'príjmy '!C54+'príjmy '!C101</f>
        <v>2507996.79</v>
      </c>
      <c r="D27" s="348">
        <f>'príjmy '!D18+'príjmy '!D31+'príjmy '!D54+'príjmy '!D101</f>
        <v>3454930</v>
      </c>
      <c r="E27" s="348">
        <f>'príjmy '!E18+'príjmy '!E31+'príjmy '!E54+'príjmy '!E101</f>
        <v>3047561.41</v>
      </c>
    </row>
    <row r="28" spans="1:6" ht="18" x14ac:dyDescent="0.25">
      <c r="A28" s="582" t="s">
        <v>631</v>
      </c>
      <c r="B28" s="348">
        <f>'príjmy '!B63+'príjmy '!B105</f>
        <v>8163556.46</v>
      </c>
      <c r="C28" s="348">
        <f>'príjmy '!C63+'príjmy '!C105</f>
        <v>7616609.3799999999</v>
      </c>
      <c r="D28" s="348">
        <f>'príjmy '!D63+'príjmy '!D105</f>
        <v>8018773</v>
      </c>
      <c r="E28" s="348">
        <f>'príjmy '!E63+'príjmy '!E105</f>
        <v>7723268.1199999992</v>
      </c>
    </row>
    <row r="29" spans="1:6" ht="18" x14ac:dyDescent="0.25">
      <c r="A29" s="582" t="s">
        <v>632</v>
      </c>
      <c r="B29" s="348">
        <f>'príjmy '!B122+'príjmy '!B123+'príjmy '!B124+'príjmy '!B125+'príjmy '!B126</f>
        <v>704886.17999999993</v>
      </c>
      <c r="C29" s="348">
        <f>'príjmy '!C122+'príjmy '!C123+'príjmy '!C124+'príjmy '!C125+'príjmy '!C126</f>
        <v>1066594.69</v>
      </c>
      <c r="D29" s="348">
        <f>'príjmy '!D122+'príjmy '!D123+'príjmy '!D124+'príjmy '!D125+'príjmy '!D126</f>
        <v>3652402</v>
      </c>
      <c r="E29" s="348">
        <f>'príjmy '!E122+'príjmy '!E123+'príjmy '!E124+'príjmy '!E125+'príjmy '!E126</f>
        <v>3617288.68</v>
      </c>
    </row>
    <row r="30" spans="1:6" ht="18" x14ac:dyDescent="0.25">
      <c r="A30" s="582" t="s">
        <v>633</v>
      </c>
      <c r="B30" s="348">
        <f>'príjmy '!B127+'príjmy '!B128+'príjmy '!B129</f>
        <v>769783.05</v>
      </c>
      <c r="C30" s="348">
        <f>'príjmy '!C127+'príjmy '!C128+'príjmy '!C129</f>
        <v>1143986.48</v>
      </c>
      <c r="D30" s="348">
        <f>'príjmy '!D127+'príjmy '!D128+'príjmy '!D129</f>
        <v>1238622</v>
      </c>
      <c r="E30" s="348">
        <f>'príjmy '!E127+'príjmy '!E128+'príjmy '!E129</f>
        <v>664404.09</v>
      </c>
    </row>
    <row r="31" spans="1:6" ht="18" x14ac:dyDescent="0.25">
      <c r="A31" s="582" t="s">
        <v>634</v>
      </c>
      <c r="B31" s="348">
        <f t="shared" ref="B31:E31" si="7">B5</f>
        <v>18755657.259999998</v>
      </c>
      <c r="C31" s="348">
        <f t="shared" si="7"/>
        <v>19076711.210000001</v>
      </c>
      <c r="D31" s="348">
        <f t="shared" si="7"/>
        <v>22953645</v>
      </c>
      <c r="E31" s="348">
        <f t="shared" si="7"/>
        <v>21624169.170000006</v>
      </c>
    </row>
    <row r="32" spans="1:6" ht="18" x14ac:dyDescent="0.25">
      <c r="A32" s="582" t="s">
        <v>635</v>
      </c>
      <c r="B32" s="348">
        <f t="shared" ref="B32:E32" si="8">B9</f>
        <v>940071.16000000015</v>
      </c>
      <c r="C32" s="348">
        <f t="shared" si="8"/>
        <v>2465491.37</v>
      </c>
      <c r="D32" s="348">
        <f t="shared" si="8"/>
        <v>3797554</v>
      </c>
      <c r="E32" s="348">
        <f t="shared" si="8"/>
        <v>3600923.2700000005</v>
      </c>
    </row>
    <row r="33" spans="1:20" ht="18.75" thickBot="1" x14ac:dyDescent="0.3">
      <c r="A33" s="583" t="s">
        <v>636</v>
      </c>
      <c r="B33" s="349">
        <f t="shared" ref="B33:E33" si="9">B13</f>
        <v>226299.06</v>
      </c>
      <c r="C33" s="349">
        <f t="shared" si="9"/>
        <v>212559.69</v>
      </c>
      <c r="D33" s="349">
        <f t="shared" si="9"/>
        <v>1491528</v>
      </c>
      <c r="E33" s="349">
        <f t="shared" si="9"/>
        <v>993541.5</v>
      </c>
    </row>
    <row r="34" spans="1:20" ht="13.5" thickBot="1" x14ac:dyDescent="0.25">
      <c r="A34" s="716"/>
      <c r="B34" s="101"/>
      <c r="C34" s="101"/>
      <c r="D34" s="101"/>
      <c r="E34" s="101"/>
    </row>
    <row r="35" spans="1:20" ht="36.75" thickBot="1" x14ac:dyDescent="0.3">
      <c r="A35" s="717"/>
      <c r="B35" s="346" t="s">
        <v>566</v>
      </c>
      <c r="C35" s="346" t="s">
        <v>603</v>
      </c>
      <c r="D35" s="447" t="s">
        <v>628</v>
      </c>
      <c r="E35" s="447" t="s">
        <v>629</v>
      </c>
    </row>
    <row r="36" spans="1:20" ht="18" x14ac:dyDescent="0.25">
      <c r="A36" s="584" t="s">
        <v>437</v>
      </c>
      <c r="B36" s="351">
        <f t="shared" ref="B36:C36" si="10">B26+B27+B28+B29+B30</f>
        <v>22816593.719999999</v>
      </c>
      <c r="C36" s="351">
        <f t="shared" si="10"/>
        <v>23444901.140000001</v>
      </c>
      <c r="D36" s="351">
        <f>D26+D27+D28+D29+D30</f>
        <v>28242727</v>
      </c>
      <c r="E36" s="351">
        <f>E26+E27+E28+E29+E30</f>
        <v>26973903.569999997</v>
      </c>
    </row>
    <row r="37" spans="1:20" ht="18" x14ac:dyDescent="0.25">
      <c r="A37" s="585" t="s">
        <v>438</v>
      </c>
      <c r="B37" s="348">
        <f t="shared" ref="B37:E37" si="11">B31+B32+B33</f>
        <v>19922027.479999997</v>
      </c>
      <c r="C37" s="348">
        <f t="shared" si="11"/>
        <v>21754762.270000003</v>
      </c>
      <c r="D37" s="348">
        <f t="shared" si="11"/>
        <v>28242727</v>
      </c>
      <c r="E37" s="348">
        <f t="shared" si="11"/>
        <v>26218633.940000005</v>
      </c>
    </row>
    <row r="38" spans="1:20" ht="18.75" thickBot="1" x14ac:dyDescent="0.3">
      <c r="A38" s="586" t="s">
        <v>379</v>
      </c>
      <c r="B38" s="349">
        <f t="shared" ref="B38:E38" si="12">B36-B37</f>
        <v>2894566.2400000021</v>
      </c>
      <c r="C38" s="349">
        <f t="shared" si="12"/>
        <v>1690138.8699999973</v>
      </c>
      <c r="D38" s="349">
        <f t="shared" si="12"/>
        <v>0</v>
      </c>
      <c r="E38" s="349">
        <f t="shared" si="12"/>
        <v>755269.62999999151</v>
      </c>
      <c r="G38" s="350"/>
      <c r="H38" s="350"/>
      <c r="I38" s="350"/>
      <c r="J38" s="350"/>
      <c r="K38" s="350"/>
      <c r="L38" s="350"/>
      <c r="M38" s="350"/>
      <c r="N38" s="350"/>
      <c r="O38" s="350"/>
      <c r="P38" s="350"/>
    </row>
    <row r="42" spans="1:20" x14ac:dyDescent="0.2">
      <c r="T42" s="102" t="e">
        <f>#REF!+F42+#REF!+G42+#REF!+H42+I42+J42+K42+L42+#REF!+M42</f>
        <v>#REF!</v>
      </c>
    </row>
    <row r="49" ht="58.5" customHeight="1" x14ac:dyDescent="0.2"/>
  </sheetData>
  <sheetProtection selectLockedCells="1" selectUnlockedCells="1"/>
  <mergeCells count="2">
    <mergeCell ref="A34:A35"/>
    <mergeCell ref="A1:E1"/>
  </mergeCells>
  <phoneticPr fontId="0" type="noConversion"/>
  <pageMargins left="0.7" right="0.7" top="0.75" bottom="0.75" header="0.3" footer="0.3"/>
  <pageSetup paperSize="9" scale="50" firstPageNumber="0" orientation="landscape"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3"/>
  <sheetViews>
    <sheetView workbookViewId="0">
      <pane ySplit="2" topLeftCell="A117" activePane="bottomLeft" state="frozen"/>
      <selection pane="bottomLeft" sqref="A1:F1"/>
    </sheetView>
  </sheetViews>
  <sheetFormatPr defaultRowHeight="15" x14ac:dyDescent="0.25"/>
  <cols>
    <col min="1" max="1" width="49.7109375" customWidth="1"/>
    <col min="2" max="3" width="12.85546875" customWidth="1"/>
    <col min="4" max="4" width="12.85546875" style="1" customWidth="1"/>
    <col min="5" max="5" width="18.140625" style="1" bestFit="1" customWidth="1"/>
    <col min="6" max="6" width="16" style="1" customWidth="1"/>
  </cols>
  <sheetData>
    <row r="1" spans="1:7" ht="16.5" customHeight="1" thickBot="1" x14ac:dyDescent="0.3">
      <c r="A1" s="719" t="s">
        <v>393</v>
      </c>
      <c r="B1" s="719"/>
      <c r="C1" s="719"/>
      <c r="D1" s="719"/>
      <c r="E1" s="719"/>
      <c r="F1" s="719"/>
    </row>
    <row r="2" spans="1:7" ht="15.75" thickBot="1" x14ac:dyDescent="0.3">
      <c r="A2" s="2"/>
      <c r="B2" s="3" t="s">
        <v>0</v>
      </c>
      <c r="C2" s="3" t="s">
        <v>1</v>
      </c>
      <c r="D2" s="3" t="s">
        <v>2</v>
      </c>
      <c r="E2" s="3" t="s">
        <v>390</v>
      </c>
      <c r="F2" s="4" t="s">
        <v>3</v>
      </c>
    </row>
    <row r="3" spans="1:7" ht="16.5" thickBot="1" x14ac:dyDescent="0.3">
      <c r="A3" s="5" t="s">
        <v>4</v>
      </c>
      <c r="B3" s="6">
        <f>B4+B15</f>
        <v>10611235.030000001</v>
      </c>
      <c r="C3" s="7">
        <f>C4+C15</f>
        <v>10916798.300000001</v>
      </c>
      <c r="D3" s="7">
        <f>D4+D15</f>
        <v>11688460</v>
      </c>
      <c r="E3" s="7">
        <v>11192555</v>
      </c>
      <c r="F3" s="7">
        <f>F4+F15</f>
        <v>11690737</v>
      </c>
    </row>
    <row r="4" spans="1:7" x14ac:dyDescent="0.25">
      <c r="A4" s="8" t="s">
        <v>5</v>
      </c>
      <c r="B4" s="9">
        <f>B5+B7+B9</f>
        <v>5754962.3000000007</v>
      </c>
      <c r="C4" s="10">
        <f>C5+C7+C9</f>
        <v>6416067.8399999999</v>
      </c>
      <c r="D4" s="10">
        <f>D5+D7+D9</f>
        <v>6967545</v>
      </c>
      <c r="E4" s="10">
        <v>6770079</v>
      </c>
      <c r="F4" s="10">
        <f>F5+F7+F9</f>
        <v>6809308</v>
      </c>
    </row>
    <row r="5" spans="1:7" x14ac:dyDescent="0.25">
      <c r="A5" s="11" t="s">
        <v>6</v>
      </c>
      <c r="B5" s="12">
        <f>SUM(B6)</f>
        <v>4489948.6500000004</v>
      </c>
      <c r="C5" s="13">
        <f>SUM(C6)</f>
        <v>5134478.62</v>
      </c>
      <c r="D5" s="13">
        <f>SUM(D6)</f>
        <v>5356545</v>
      </c>
      <c r="E5" s="13">
        <v>5198054</v>
      </c>
      <c r="F5" s="12">
        <f>SUM(F6)</f>
        <v>5177308</v>
      </c>
    </row>
    <row r="6" spans="1:7" x14ac:dyDescent="0.25">
      <c r="A6" s="14" t="s">
        <v>7</v>
      </c>
      <c r="B6" s="15">
        <v>4489948.6500000004</v>
      </c>
      <c r="C6" s="15">
        <v>5134478.62</v>
      </c>
      <c r="D6" s="15">
        <v>5356545</v>
      </c>
      <c r="E6" s="15">
        <v>5198054</v>
      </c>
      <c r="F6" s="15">
        <v>5177308</v>
      </c>
      <c r="G6" s="1"/>
    </row>
    <row r="7" spans="1:7" x14ac:dyDescent="0.25">
      <c r="A7" s="16" t="s">
        <v>8</v>
      </c>
      <c r="B7" s="17">
        <f>SUM(B8)</f>
        <v>730988.65</v>
      </c>
      <c r="C7" s="13">
        <f>SUM(C8)</f>
        <v>728087.41</v>
      </c>
      <c r="D7" s="13">
        <f>SUM(D8)</f>
        <v>810000</v>
      </c>
      <c r="E7" s="13">
        <v>801388</v>
      </c>
      <c r="F7" s="12">
        <f>SUM(F8)</f>
        <v>815000</v>
      </c>
    </row>
    <row r="8" spans="1:7" x14ac:dyDescent="0.25">
      <c r="A8" s="18" t="s">
        <v>9</v>
      </c>
      <c r="B8" s="15">
        <v>730988.65</v>
      </c>
      <c r="C8" s="15">
        <v>728087.41</v>
      </c>
      <c r="D8" s="15">
        <v>810000</v>
      </c>
      <c r="E8" s="15">
        <v>801388</v>
      </c>
      <c r="F8" s="15">
        <v>815000</v>
      </c>
      <c r="G8" s="126"/>
    </row>
    <row r="9" spans="1:7" x14ac:dyDescent="0.25">
      <c r="A9" s="16" t="s">
        <v>10</v>
      </c>
      <c r="B9" s="17">
        <f>SUM(B10:B14)</f>
        <v>534025</v>
      </c>
      <c r="C9" s="13">
        <f>SUM(C10:C14)</f>
        <v>553501.80999999994</v>
      </c>
      <c r="D9" s="13">
        <f>SUM(D10:D14)</f>
        <v>801000</v>
      </c>
      <c r="E9" s="13">
        <v>770637</v>
      </c>
      <c r="F9" s="12">
        <f>SUM(F10:F14)</f>
        <v>817000</v>
      </c>
    </row>
    <row r="10" spans="1:7" x14ac:dyDescent="0.25">
      <c r="A10" s="20" t="s">
        <v>11</v>
      </c>
      <c r="B10" s="21">
        <v>12240</v>
      </c>
      <c r="C10" s="19">
        <v>11638.67</v>
      </c>
      <c r="D10" s="19">
        <v>19000</v>
      </c>
      <c r="E10" s="19">
        <v>19482</v>
      </c>
      <c r="F10" s="19">
        <v>19000</v>
      </c>
    </row>
    <row r="11" spans="1:7" x14ac:dyDescent="0.25">
      <c r="A11" s="20" t="s">
        <v>12</v>
      </c>
      <c r="B11" s="21">
        <v>21788</v>
      </c>
      <c r="C11" s="19">
        <v>21117.64</v>
      </c>
      <c r="D11" s="19">
        <v>22000</v>
      </c>
      <c r="E11" s="19">
        <v>22332</v>
      </c>
      <c r="F11" s="19">
        <v>27000</v>
      </c>
    </row>
    <row r="12" spans="1:7" x14ac:dyDescent="0.25">
      <c r="A12" s="20" t="s">
        <v>13</v>
      </c>
      <c r="B12" s="21">
        <v>30230</v>
      </c>
      <c r="C12" s="19">
        <v>32337.03</v>
      </c>
      <c r="D12" s="19">
        <v>40000</v>
      </c>
      <c r="E12" s="19">
        <v>48023</v>
      </c>
      <c r="F12" s="19">
        <v>46000</v>
      </c>
    </row>
    <row r="13" spans="1:7" x14ac:dyDescent="0.25">
      <c r="A13" s="20" t="s">
        <v>14</v>
      </c>
      <c r="B13" s="21">
        <v>353791</v>
      </c>
      <c r="C13" s="19">
        <v>382370.97</v>
      </c>
      <c r="D13" s="19">
        <v>580000</v>
      </c>
      <c r="E13" s="19">
        <v>567850</v>
      </c>
      <c r="F13" s="19">
        <v>580000</v>
      </c>
      <c r="G13" s="126"/>
    </row>
    <row r="14" spans="1:7" x14ac:dyDescent="0.25">
      <c r="A14" s="20" t="s">
        <v>15</v>
      </c>
      <c r="B14" s="22">
        <v>115976</v>
      </c>
      <c r="C14" s="19">
        <v>106037.5</v>
      </c>
      <c r="D14" s="19">
        <v>140000</v>
      </c>
      <c r="E14" s="19">
        <v>112950</v>
      </c>
      <c r="F14" s="23">
        <v>145000</v>
      </c>
    </row>
    <row r="15" spans="1:7" x14ac:dyDescent="0.25">
      <c r="A15" s="24" t="s">
        <v>16</v>
      </c>
      <c r="B15" s="25">
        <f>B16+B28+B55+B65</f>
        <v>4856272.7300000004</v>
      </c>
      <c r="C15" s="25">
        <f>C16+C28+C55+C65</f>
        <v>4500730.46</v>
      </c>
      <c r="D15" s="26">
        <f>D16+D28+D55+D65</f>
        <v>4720915</v>
      </c>
      <c r="E15" s="26">
        <v>4422476</v>
      </c>
      <c r="F15" s="26">
        <f>F16+F28+F55+F65</f>
        <v>4881429</v>
      </c>
    </row>
    <row r="16" spans="1:7" x14ac:dyDescent="0.25">
      <c r="A16" s="11" t="s">
        <v>17</v>
      </c>
      <c r="B16" s="12">
        <f>SUM(B17:B27)</f>
        <v>913359</v>
      </c>
      <c r="C16" s="13">
        <f>SUM(C17:C27)</f>
        <v>741384.84999999986</v>
      </c>
      <c r="D16" s="13">
        <f>SUM(D17:D27)</f>
        <v>709500</v>
      </c>
      <c r="E16" s="13">
        <v>666551</v>
      </c>
      <c r="F16" s="12">
        <f>SUM(F17:F27)</f>
        <v>741354</v>
      </c>
    </row>
    <row r="17" spans="1:7" x14ac:dyDescent="0.25">
      <c r="A17" s="14" t="s">
        <v>18</v>
      </c>
      <c r="B17" s="21">
        <v>58794</v>
      </c>
      <c r="C17" s="19">
        <v>61567.88</v>
      </c>
      <c r="D17" s="19">
        <v>70000</v>
      </c>
      <c r="E17" s="19">
        <v>59299</v>
      </c>
      <c r="F17" s="27">
        <v>69000</v>
      </c>
    </row>
    <row r="18" spans="1:7" x14ac:dyDescent="0.25">
      <c r="A18" s="14" t="s">
        <v>19</v>
      </c>
      <c r="B18" s="21">
        <v>232206</v>
      </c>
      <c r="C18" s="19">
        <v>60374.58</v>
      </c>
      <c r="D18" s="19">
        <v>21500</v>
      </c>
      <c r="E18" s="19">
        <v>24760</v>
      </c>
      <c r="F18" s="27">
        <v>7640</v>
      </c>
    </row>
    <row r="19" spans="1:7" x14ac:dyDescent="0.25">
      <c r="A19" s="14" t="s">
        <v>20</v>
      </c>
      <c r="B19" s="21">
        <v>1481</v>
      </c>
      <c r="C19" s="19">
        <v>1539.87</v>
      </c>
      <c r="D19" s="19">
        <v>1500</v>
      </c>
      <c r="E19" s="19">
        <v>1407</v>
      </c>
      <c r="F19" s="27">
        <v>1400</v>
      </c>
    </row>
    <row r="20" spans="1:7" x14ac:dyDescent="0.25">
      <c r="A20" s="14" t="s">
        <v>21</v>
      </c>
      <c r="B20" s="21">
        <v>441537</v>
      </c>
      <c r="C20" s="19">
        <v>438184.47</v>
      </c>
      <c r="D20" s="19">
        <v>440000</v>
      </c>
      <c r="E20" s="19">
        <v>398986</v>
      </c>
      <c r="F20" s="27">
        <v>450100</v>
      </c>
    </row>
    <row r="21" spans="1:7" x14ac:dyDescent="0.25">
      <c r="A21" s="14" t="s">
        <v>22</v>
      </c>
      <c r="B21" s="21">
        <v>58904</v>
      </c>
      <c r="C21" s="19">
        <v>66439.460000000006</v>
      </c>
      <c r="D21" s="19">
        <v>60000</v>
      </c>
      <c r="E21" s="19">
        <v>44754</v>
      </c>
      <c r="F21" s="27">
        <v>44500</v>
      </c>
    </row>
    <row r="22" spans="1:7" x14ac:dyDescent="0.25">
      <c r="A22" s="14" t="s">
        <v>23</v>
      </c>
      <c r="B22" s="21">
        <v>68994</v>
      </c>
      <c r="C22" s="19">
        <v>56914.62</v>
      </c>
      <c r="D22" s="19">
        <v>60000</v>
      </c>
      <c r="E22" s="19">
        <v>73634</v>
      </c>
      <c r="F22" s="27">
        <v>65300</v>
      </c>
    </row>
    <row r="23" spans="1:7" x14ac:dyDescent="0.25">
      <c r="A23" s="14" t="s">
        <v>24</v>
      </c>
      <c r="B23" s="21">
        <v>5332</v>
      </c>
      <c r="C23" s="19">
        <v>5331.96</v>
      </c>
      <c r="D23" s="19">
        <v>5500</v>
      </c>
      <c r="E23" s="19">
        <v>5332</v>
      </c>
      <c r="F23" s="27">
        <v>5982</v>
      </c>
    </row>
    <row r="24" spans="1:7" x14ac:dyDescent="0.25">
      <c r="A24" s="14" t="s">
        <v>25</v>
      </c>
      <c r="B24" s="21">
        <v>16480</v>
      </c>
      <c r="C24" s="19">
        <v>20030.12</v>
      </c>
      <c r="D24" s="19">
        <v>21000</v>
      </c>
      <c r="E24" s="19">
        <v>16675</v>
      </c>
      <c r="F24" s="27">
        <v>21000</v>
      </c>
    </row>
    <row r="25" spans="1:7" x14ac:dyDescent="0.25">
      <c r="A25" s="14" t="s">
        <v>26</v>
      </c>
      <c r="B25" s="21">
        <v>19605</v>
      </c>
      <c r="C25" s="19">
        <v>22524.68</v>
      </c>
      <c r="D25" s="19">
        <v>20000</v>
      </c>
      <c r="E25" s="19">
        <v>31206</v>
      </c>
      <c r="F25" s="27">
        <v>23432</v>
      </c>
    </row>
    <row r="26" spans="1:7" x14ac:dyDescent="0.25">
      <c r="A26" s="14" t="s">
        <v>27</v>
      </c>
      <c r="B26" s="21"/>
      <c r="C26" s="19"/>
      <c r="D26" s="19"/>
      <c r="E26" s="19"/>
      <c r="F26" s="27">
        <v>45000</v>
      </c>
    </row>
    <row r="27" spans="1:7" x14ac:dyDescent="0.25">
      <c r="A27" s="18" t="s">
        <v>28</v>
      </c>
      <c r="B27" s="22">
        <v>10026</v>
      </c>
      <c r="C27" s="15">
        <v>8477.2099999999991</v>
      </c>
      <c r="D27" s="15">
        <v>10000</v>
      </c>
      <c r="E27" s="15">
        <v>11498</v>
      </c>
      <c r="F27" s="28">
        <v>8000</v>
      </c>
    </row>
    <row r="28" spans="1:7" x14ac:dyDescent="0.25">
      <c r="A28" s="11" t="s">
        <v>29</v>
      </c>
      <c r="B28" s="17">
        <f>SUM(B29:B54)</f>
        <v>423158.39</v>
      </c>
      <c r="C28" s="13">
        <f>SUM(C29:C54)</f>
        <v>422010.56999999989</v>
      </c>
      <c r="D28" s="13">
        <f>SUM(D29:D54)</f>
        <v>421220</v>
      </c>
      <c r="E28" s="13">
        <v>328110</v>
      </c>
      <c r="F28" s="12">
        <f>SUM(F29:F54)</f>
        <v>466220</v>
      </c>
    </row>
    <row r="29" spans="1:7" x14ac:dyDescent="0.25">
      <c r="A29" s="14" t="s">
        <v>30</v>
      </c>
      <c r="B29" s="21">
        <v>213570.5</v>
      </c>
      <c r="C29" s="19">
        <v>201861.5</v>
      </c>
      <c r="D29" s="19">
        <v>210000</v>
      </c>
      <c r="E29" s="19">
        <v>136694</v>
      </c>
      <c r="F29" s="29">
        <v>160000</v>
      </c>
      <c r="G29" s="126"/>
    </row>
    <row r="30" spans="1:7" x14ac:dyDescent="0.25">
      <c r="A30" s="14" t="s">
        <v>31</v>
      </c>
      <c r="B30" s="21">
        <v>15550</v>
      </c>
      <c r="C30" s="19">
        <v>20652.810000000001</v>
      </c>
      <c r="D30" s="19">
        <v>20000</v>
      </c>
      <c r="E30" s="19">
        <v>16818</v>
      </c>
      <c r="F30" s="23">
        <v>35000</v>
      </c>
    </row>
    <row r="31" spans="1:7" x14ac:dyDescent="0.25">
      <c r="A31" s="14" t="s">
        <v>32</v>
      </c>
      <c r="B31" s="21">
        <v>2749.5</v>
      </c>
      <c r="C31" s="19">
        <v>2974.5</v>
      </c>
      <c r="D31" s="19">
        <v>3300</v>
      </c>
      <c r="E31" s="19">
        <v>3136</v>
      </c>
      <c r="F31" s="19">
        <v>5000</v>
      </c>
    </row>
    <row r="32" spans="1:7" x14ac:dyDescent="0.25">
      <c r="A32" s="14" t="s">
        <v>33</v>
      </c>
      <c r="B32" s="21">
        <v>1233</v>
      </c>
      <c r="C32" s="19">
        <v>1359</v>
      </c>
      <c r="D32" s="19">
        <v>1300</v>
      </c>
      <c r="E32" s="19">
        <v>1435</v>
      </c>
      <c r="F32" s="19">
        <v>2000</v>
      </c>
    </row>
    <row r="33" spans="1:6" x14ac:dyDescent="0.25">
      <c r="A33" s="14" t="s">
        <v>34</v>
      </c>
      <c r="B33" s="21">
        <v>3500</v>
      </c>
      <c r="C33" s="19">
        <v>1783</v>
      </c>
      <c r="D33" s="19">
        <v>2500</v>
      </c>
      <c r="E33" s="19">
        <v>1048</v>
      </c>
      <c r="F33" s="19">
        <v>2000</v>
      </c>
    </row>
    <row r="34" spans="1:6" x14ac:dyDescent="0.25">
      <c r="A34" s="14" t="s">
        <v>35</v>
      </c>
      <c r="B34" s="21">
        <v>16632</v>
      </c>
      <c r="C34" s="19">
        <v>17708</v>
      </c>
      <c r="D34" s="19">
        <v>18000</v>
      </c>
      <c r="E34" s="19">
        <v>21324</v>
      </c>
      <c r="F34" s="19">
        <v>23000</v>
      </c>
    </row>
    <row r="35" spans="1:6" x14ac:dyDescent="0.25">
      <c r="A35" s="14" t="s">
        <v>36</v>
      </c>
      <c r="B35" s="21">
        <v>42143.99</v>
      </c>
      <c r="C35" s="19">
        <v>26847.57</v>
      </c>
      <c r="D35" s="19">
        <v>20000</v>
      </c>
      <c r="E35" s="19">
        <v>24953</v>
      </c>
      <c r="F35" s="23">
        <v>60000</v>
      </c>
    </row>
    <row r="36" spans="1:6" x14ac:dyDescent="0.25">
      <c r="A36" s="14" t="s">
        <v>37</v>
      </c>
      <c r="B36" s="21"/>
      <c r="C36" s="19">
        <v>4827</v>
      </c>
      <c r="D36" s="19"/>
      <c r="E36" s="19">
        <v>0</v>
      </c>
      <c r="F36" s="19"/>
    </row>
    <row r="37" spans="1:6" x14ac:dyDescent="0.25">
      <c r="A37" s="14" t="s">
        <v>38</v>
      </c>
      <c r="B37" s="21">
        <v>10957.68</v>
      </c>
      <c r="C37" s="19">
        <v>12607.72</v>
      </c>
      <c r="D37" s="19">
        <v>13000</v>
      </c>
      <c r="E37" s="19">
        <v>10746</v>
      </c>
      <c r="F37" s="19">
        <v>14000</v>
      </c>
    </row>
    <row r="38" spans="1:6" x14ac:dyDescent="0.25">
      <c r="A38" s="14" t="s">
        <v>39</v>
      </c>
      <c r="B38" s="21">
        <v>5151.91</v>
      </c>
      <c r="C38" s="19">
        <v>9754.7199999999993</v>
      </c>
      <c r="D38" s="19">
        <v>10000</v>
      </c>
      <c r="E38" s="19">
        <v>3844</v>
      </c>
      <c r="F38" s="23">
        <v>10000</v>
      </c>
    </row>
    <row r="39" spans="1:6" x14ac:dyDescent="0.25">
      <c r="A39" s="14" t="s">
        <v>40</v>
      </c>
      <c r="B39" s="21">
        <v>1128</v>
      </c>
      <c r="C39" s="19">
        <v>92.5</v>
      </c>
      <c r="D39" s="19">
        <v>0</v>
      </c>
      <c r="E39" s="19">
        <v>200</v>
      </c>
      <c r="F39" s="19">
        <v>0</v>
      </c>
    </row>
    <row r="40" spans="1:6" x14ac:dyDescent="0.25">
      <c r="A40" s="30" t="s">
        <v>41</v>
      </c>
      <c r="B40" s="21">
        <v>17579.759999999998</v>
      </c>
      <c r="C40" s="19">
        <v>17662.91</v>
      </c>
      <c r="D40" s="19">
        <v>19920</v>
      </c>
      <c r="E40" s="19">
        <v>17293</v>
      </c>
      <c r="F40" s="19">
        <v>19920</v>
      </c>
    </row>
    <row r="41" spans="1:6" x14ac:dyDescent="0.25">
      <c r="A41" s="30" t="s">
        <v>42</v>
      </c>
      <c r="B41" s="21">
        <v>23676</v>
      </c>
      <c r="C41" s="19">
        <v>39433.56</v>
      </c>
      <c r="D41" s="19">
        <v>40000</v>
      </c>
      <c r="E41" s="19">
        <v>32993</v>
      </c>
      <c r="F41" s="19">
        <v>40000</v>
      </c>
    </row>
    <row r="42" spans="1:6" x14ac:dyDescent="0.25">
      <c r="A42" s="14" t="s">
        <v>43</v>
      </c>
      <c r="B42" s="21">
        <v>0</v>
      </c>
      <c r="C42" s="19"/>
      <c r="D42" s="19"/>
      <c r="E42" s="19">
        <v>10052</v>
      </c>
      <c r="F42" s="19"/>
    </row>
    <row r="43" spans="1:6" x14ac:dyDescent="0.25">
      <c r="A43" s="30" t="s">
        <v>44</v>
      </c>
      <c r="B43" s="21">
        <v>49299.14</v>
      </c>
      <c r="C43" s="19">
        <v>37202</v>
      </c>
      <c r="D43" s="19">
        <v>40000</v>
      </c>
      <c r="E43" s="19">
        <v>26037</v>
      </c>
      <c r="F43" s="19">
        <v>20000</v>
      </c>
    </row>
    <row r="44" spans="1:6" x14ac:dyDescent="0.25">
      <c r="A44" s="30" t="s">
        <v>45</v>
      </c>
      <c r="B44" s="21"/>
      <c r="C44" s="19"/>
      <c r="D44" s="19"/>
      <c r="E44" s="19"/>
      <c r="F44" s="19">
        <v>40000</v>
      </c>
    </row>
    <row r="45" spans="1:6" x14ac:dyDescent="0.25">
      <c r="A45" s="30" t="s">
        <v>46</v>
      </c>
      <c r="B45" s="21"/>
      <c r="C45" s="19"/>
      <c r="D45" s="19"/>
      <c r="E45" s="19"/>
      <c r="F45" s="19">
        <v>14500</v>
      </c>
    </row>
    <row r="46" spans="1:6" x14ac:dyDescent="0.25">
      <c r="A46" s="30" t="s">
        <v>47</v>
      </c>
      <c r="B46" s="21"/>
      <c r="C46" s="19"/>
      <c r="D46" s="19"/>
      <c r="E46" s="19"/>
      <c r="F46" s="19">
        <v>2000</v>
      </c>
    </row>
    <row r="47" spans="1:6" x14ac:dyDescent="0.25">
      <c r="A47" s="30" t="s">
        <v>48</v>
      </c>
      <c r="B47" s="21"/>
      <c r="C47" s="19"/>
      <c r="D47" s="19"/>
      <c r="E47" s="19"/>
      <c r="F47" s="19">
        <v>1000</v>
      </c>
    </row>
    <row r="48" spans="1:6" x14ac:dyDescent="0.25">
      <c r="A48" s="30" t="s">
        <v>49</v>
      </c>
      <c r="B48" s="21"/>
      <c r="C48" s="19"/>
      <c r="D48" s="19"/>
      <c r="E48" s="19"/>
      <c r="F48" s="19">
        <v>500</v>
      </c>
    </row>
    <row r="49" spans="1:6" x14ac:dyDescent="0.25">
      <c r="A49" s="30" t="s">
        <v>50</v>
      </c>
      <c r="B49" s="21">
        <v>2079.3200000000002</v>
      </c>
      <c r="C49" s="19">
        <v>1872.02</v>
      </c>
      <c r="D49" s="19">
        <v>2000</v>
      </c>
      <c r="E49" s="19">
        <v>1569</v>
      </c>
      <c r="F49" s="19">
        <v>1500</v>
      </c>
    </row>
    <row r="50" spans="1:6" x14ac:dyDescent="0.25">
      <c r="A50" s="14" t="s">
        <v>51</v>
      </c>
      <c r="B50" s="21">
        <v>15728.2</v>
      </c>
      <c r="C50" s="19">
        <v>14867.9</v>
      </c>
      <c r="D50" s="19">
        <v>15000</v>
      </c>
      <c r="E50" s="19">
        <v>12779</v>
      </c>
      <c r="F50" s="19">
        <v>15000</v>
      </c>
    </row>
    <row r="51" spans="1:6" x14ac:dyDescent="0.25">
      <c r="A51" s="14" t="s">
        <v>52</v>
      </c>
      <c r="B51" s="21"/>
      <c r="C51" s="19">
        <v>8953.23</v>
      </c>
      <c r="D51" s="19"/>
      <c r="E51" s="19">
        <v>3660</v>
      </c>
      <c r="F51" s="19"/>
    </row>
    <row r="52" spans="1:6" x14ac:dyDescent="0.25">
      <c r="A52" s="14" t="s">
        <v>53</v>
      </c>
      <c r="B52" s="21"/>
      <c r="C52" s="19"/>
      <c r="D52" s="19">
        <v>5400</v>
      </c>
      <c r="E52" s="19">
        <v>2700</v>
      </c>
      <c r="F52" s="19"/>
    </row>
    <row r="53" spans="1:6" x14ac:dyDescent="0.25">
      <c r="A53" s="14" t="s">
        <v>54</v>
      </c>
      <c r="B53" s="21">
        <v>1383</v>
      </c>
      <c r="C53" s="19">
        <v>817.91</v>
      </c>
      <c r="D53" s="19"/>
      <c r="E53" s="19">
        <v>178</v>
      </c>
      <c r="F53" s="19"/>
    </row>
    <row r="54" spans="1:6" x14ac:dyDescent="0.25">
      <c r="A54" s="14" t="s">
        <v>55</v>
      </c>
      <c r="B54" s="15">
        <v>796.39</v>
      </c>
      <c r="C54" s="15">
        <v>732.72</v>
      </c>
      <c r="D54" s="15">
        <v>800</v>
      </c>
      <c r="E54" s="15">
        <v>651</v>
      </c>
      <c r="F54" s="15">
        <v>800</v>
      </c>
    </row>
    <row r="55" spans="1:6" x14ac:dyDescent="0.25">
      <c r="A55" s="16" t="s">
        <v>56</v>
      </c>
      <c r="B55" s="17">
        <f>SUM(B56:B64)</f>
        <v>263358.62</v>
      </c>
      <c r="C55" s="13">
        <f>SUM(C56:C64)</f>
        <v>305447.13</v>
      </c>
      <c r="D55" s="13">
        <f>SUM(D56:D64)</f>
        <v>275688</v>
      </c>
      <c r="E55" s="13">
        <v>303137</v>
      </c>
      <c r="F55" s="12">
        <f>SUM(F56:F64)</f>
        <v>317190</v>
      </c>
    </row>
    <row r="56" spans="1:6" x14ac:dyDescent="0.25">
      <c r="A56" s="14" t="s">
        <v>56</v>
      </c>
      <c r="B56" s="21">
        <v>34966.78</v>
      </c>
      <c r="C56" s="19">
        <v>49823.98</v>
      </c>
      <c r="D56" s="19">
        <v>50000</v>
      </c>
      <c r="E56" s="19">
        <v>76101</v>
      </c>
      <c r="F56" s="19">
        <v>50000</v>
      </c>
    </row>
    <row r="57" spans="1:6" x14ac:dyDescent="0.25">
      <c r="A57" s="14" t="s">
        <v>57</v>
      </c>
      <c r="B57" s="21"/>
      <c r="C57" s="19"/>
      <c r="D57" s="19">
        <v>7000</v>
      </c>
      <c r="E57" s="19"/>
      <c r="F57" s="19">
        <v>7000</v>
      </c>
    </row>
    <row r="58" spans="1:6" x14ac:dyDescent="0.25">
      <c r="A58" s="14" t="s">
        <v>58</v>
      </c>
      <c r="B58" s="21">
        <v>99.79</v>
      </c>
      <c r="C58" s="19">
        <v>110.39</v>
      </c>
      <c r="D58" s="19"/>
      <c r="E58" s="19">
        <v>1744</v>
      </c>
      <c r="F58" s="19">
        <v>100</v>
      </c>
    </row>
    <row r="59" spans="1:6" x14ac:dyDescent="0.25">
      <c r="A59" s="14" t="s">
        <v>59</v>
      </c>
      <c r="B59" s="21">
        <v>48.97</v>
      </c>
      <c r="C59" s="19">
        <v>9213.81</v>
      </c>
      <c r="D59" s="19">
        <v>5000</v>
      </c>
      <c r="E59" s="19">
        <v>34105</v>
      </c>
      <c r="F59" s="19">
        <v>5000</v>
      </c>
    </row>
    <row r="60" spans="1:6" x14ac:dyDescent="0.25">
      <c r="A60" s="14" t="s">
        <v>60</v>
      </c>
      <c r="B60" s="21">
        <v>10669.08</v>
      </c>
      <c r="C60" s="19">
        <v>5560.16</v>
      </c>
      <c r="D60" s="19"/>
      <c r="E60" s="19"/>
      <c r="F60" s="19"/>
    </row>
    <row r="61" spans="1:6" x14ac:dyDescent="0.25">
      <c r="A61" s="14" t="s">
        <v>61</v>
      </c>
      <c r="B61" s="21">
        <v>7770.01</v>
      </c>
      <c r="C61" s="19">
        <v>12982.13</v>
      </c>
      <c r="D61" s="19">
        <v>11000</v>
      </c>
      <c r="E61" s="19">
        <v>9012</v>
      </c>
      <c r="F61" s="19">
        <v>11000</v>
      </c>
    </row>
    <row r="62" spans="1:6" x14ac:dyDescent="0.25">
      <c r="A62" s="14" t="s">
        <v>62</v>
      </c>
      <c r="B62" s="21">
        <v>315.70999999999998</v>
      </c>
      <c r="C62" s="19">
        <v>458.6</v>
      </c>
      <c r="D62" s="19">
        <v>500</v>
      </c>
      <c r="E62" s="19">
        <v>351</v>
      </c>
      <c r="F62" s="19">
        <v>500</v>
      </c>
    </row>
    <row r="63" spans="1:6" x14ac:dyDescent="0.25">
      <c r="A63" s="14" t="s">
        <v>63</v>
      </c>
      <c r="B63" s="21">
        <v>207878.28</v>
      </c>
      <c r="C63" s="19">
        <v>225688.06</v>
      </c>
      <c r="D63" s="19">
        <v>200578</v>
      </c>
      <c r="E63" s="19">
        <v>181824</v>
      </c>
      <c r="F63" s="19">
        <v>243590</v>
      </c>
    </row>
    <row r="64" spans="1:6" x14ac:dyDescent="0.25">
      <c r="A64" s="14" t="s">
        <v>64</v>
      </c>
      <c r="B64" s="22">
        <v>1610</v>
      </c>
      <c r="C64" s="15">
        <v>1610</v>
      </c>
      <c r="D64" s="15">
        <v>1610</v>
      </c>
      <c r="E64" s="15"/>
      <c r="F64" s="15" t="s">
        <v>65</v>
      </c>
    </row>
    <row r="65" spans="1:6" x14ac:dyDescent="0.25">
      <c r="A65" s="31" t="s">
        <v>66</v>
      </c>
      <c r="B65" s="17">
        <f>SUM(B66:B111)</f>
        <v>3256396.7200000007</v>
      </c>
      <c r="C65" s="32">
        <f>SUM(C66:C111)</f>
        <v>3031887.91</v>
      </c>
      <c r="D65" s="32">
        <f>SUM(D66:D111)</f>
        <v>3314507</v>
      </c>
      <c r="E65" s="13">
        <v>3124678</v>
      </c>
      <c r="F65" s="12">
        <f>SUM(F66:F111)</f>
        <v>3356665</v>
      </c>
    </row>
    <row r="66" spans="1:6" x14ac:dyDescent="0.25">
      <c r="A66" s="14" t="s">
        <v>67</v>
      </c>
      <c r="B66" s="21">
        <v>3100</v>
      </c>
      <c r="C66" s="19"/>
      <c r="D66" s="21"/>
      <c r="E66" s="21"/>
      <c r="F66" s="27"/>
    </row>
    <row r="67" spans="1:6" x14ac:dyDescent="0.25">
      <c r="A67" s="14" t="s">
        <v>68</v>
      </c>
      <c r="B67" s="21">
        <v>12700.87</v>
      </c>
      <c r="C67" s="19">
        <v>9297.18</v>
      </c>
      <c r="D67" s="21"/>
      <c r="E67" s="21">
        <v>15716</v>
      </c>
      <c r="F67" s="27">
        <v>17715</v>
      </c>
    </row>
    <row r="68" spans="1:6" x14ac:dyDescent="0.25">
      <c r="A68" s="14" t="s">
        <v>69</v>
      </c>
      <c r="B68" s="21"/>
      <c r="C68" s="19">
        <v>35</v>
      </c>
      <c r="D68" s="21"/>
      <c r="E68" s="21">
        <v>213</v>
      </c>
      <c r="F68" s="27"/>
    </row>
    <row r="69" spans="1:6" x14ac:dyDescent="0.25">
      <c r="A69" s="14" t="s">
        <v>70</v>
      </c>
      <c r="B69" s="21">
        <v>1100</v>
      </c>
      <c r="C69" s="19"/>
      <c r="D69" s="21"/>
      <c r="E69" s="21"/>
      <c r="F69" s="27"/>
    </row>
    <row r="70" spans="1:6" x14ac:dyDescent="0.25">
      <c r="A70" s="14" t="s">
        <v>71</v>
      </c>
      <c r="B70" s="21">
        <v>5000</v>
      </c>
      <c r="C70" s="19"/>
      <c r="D70" s="21"/>
      <c r="E70" s="21"/>
      <c r="F70" s="27"/>
    </row>
    <row r="71" spans="1:6" x14ac:dyDescent="0.25">
      <c r="A71" s="14" t="s">
        <v>72</v>
      </c>
      <c r="B71" s="21">
        <v>2410</v>
      </c>
      <c r="C71" s="19">
        <v>986</v>
      </c>
      <c r="D71" s="21"/>
      <c r="E71" s="21">
        <v>886</v>
      </c>
      <c r="F71" s="27"/>
    </row>
    <row r="72" spans="1:6" x14ac:dyDescent="0.25">
      <c r="A72" s="14" t="s">
        <v>73</v>
      </c>
      <c r="B72" s="21"/>
      <c r="C72" s="19">
        <v>1000</v>
      </c>
      <c r="D72" s="21"/>
      <c r="E72" s="21"/>
      <c r="F72" s="27"/>
    </row>
    <row r="73" spans="1:6" x14ac:dyDescent="0.25">
      <c r="A73" s="14" t="s">
        <v>74</v>
      </c>
      <c r="B73" s="21"/>
      <c r="C73" s="19"/>
      <c r="D73" s="21">
        <v>7875</v>
      </c>
      <c r="E73" s="21">
        <v>7875</v>
      </c>
      <c r="F73" s="27"/>
    </row>
    <row r="74" spans="1:6" x14ac:dyDescent="0.25">
      <c r="A74" s="14" t="s">
        <v>75</v>
      </c>
      <c r="B74" s="21"/>
      <c r="C74" s="19">
        <v>11307.95</v>
      </c>
      <c r="D74" s="21"/>
      <c r="E74" s="21"/>
      <c r="F74" s="27"/>
    </row>
    <row r="75" spans="1:6" x14ac:dyDescent="0.25">
      <c r="A75" s="14" t="s">
        <v>76</v>
      </c>
      <c r="B75" s="21"/>
      <c r="C75" s="19">
        <v>1900</v>
      </c>
      <c r="D75" s="21">
        <v>248090</v>
      </c>
      <c r="E75" s="21"/>
      <c r="F75" s="27">
        <v>136120</v>
      </c>
    </row>
    <row r="76" spans="1:6" x14ac:dyDescent="0.25">
      <c r="A76" s="14" t="s">
        <v>77</v>
      </c>
      <c r="B76" s="21"/>
      <c r="C76" s="19"/>
      <c r="D76" s="21"/>
      <c r="E76" s="21"/>
      <c r="F76" s="33">
        <v>177690</v>
      </c>
    </row>
    <row r="77" spans="1:6" x14ac:dyDescent="0.25">
      <c r="A77" s="14" t="s">
        <v>78</v>
      </c>
      <c r="B77" s="21"/>
      <c r="C77" s="19">
        <v>200</v>
      </c>
      <c r="D77" s="21"/>
      <c r="E77" s="21">
        <v>40</v>
      </c>
      <c r="F77" s="27"/>
    </row>
    <row r="78" spans="1:6" x14ac:dyDescent="0.25">
      <c r="A78" s="14" t="s">
        <v>79</v>
      </c>
      <c r="B78" s="21"/>
      <c r="C78" s="19">
        <v>10000</v>
      </c>
      <c r="D78" s="21">
        <v>10000</v>
      </c>
      <c r="E78" s="21"/>
      <c r="F78" s="27"/>
    </row>
    <row r="79" spans="1:6" x14ac:dyDescent="0.25">
      <c r="A79" s="14" t="s">
        <v>388</v>
      </c>
      <c r="B79" s="21"/>
      <c r="C79" s="19"/>
      <c r="D79" s="21"/>
      <c r="E79" s="21">
        <v>2500</v>
      </c>
      <c r="F79" s="27"/>
    </row>
    <row r="80" spans="1:6" x14ac:dyDescent="0.25">
      <c r="A80" s="14" t="s">
        <v>80</v>
      </c>
      <c r="B80" s="21"/>
      <c r="C80" s="19"/>
      <c r="D80" s="21"/>
      <c r="E80" s="21">
        <v>3619</v>
      </c>
      <c r="F80" s="27">
        <v>3000</v>
      </c>
    </row>
    <row r="81" spans="1:6" x14ac:dyDescent="0.25">
      <c r="A81" s="14" t="s">
        <v>81</v>
      </c>
      <c r="B81" s="21"/>
      <c r="C81" s="19">
        <v>36247</v>
      </c>
      <c r="D81" s="21">
        <v>168060</v>
      </c>
      <c r="E81" s="21">
        <v>168060</v>
      </c>
      <c r="F81" s="19">
        <v>155440</v>
      </c>
    </row>
    <row r="82" spans="1:6" x14ac:dyDescent="0.25">
      <c r="A82" s="14" t="s">
        <v>82</v>
      </c>
      <c r="B82" s="21">
        <v>356253</v>
      </c>
      <c r="C82" s="19">
        <v>6668</v>
      </c>
      <c r="D82" s="21"/>
      <c r="E82" s="21"/>
      <c r="F82" s="34"/>
    </row>
    <row r="83" spans="1:6" x14ac:dyDescent="0.25">
      <c r="A83" s="14" t="s">
        <v>83</v>
      </c>
      <c r="B83" s="21">
        <v>13436.38</v>
      </c>
      <c r="C83" s="19">
        <v>12960.64</v>
      </c>
      <c r="D83" s="21">
        <v>12985</v>
      </c>
      <c r="E83" s="21">
        <v>12983</v>
      </c>
      <c r="F83" s="19">
        <v>13161</v>
      </c>
    </row>
    <row r="84" spans="1:6" x14ac:dyDescent="0.25">
      <c r="A84" s="30" t="s">
        <v>84</v>
      </c>
      <c r="B84" s="21">
        <v>2558685</v>
      </c>
      <c r="C84" s="19">
        <v>2527802</v>
      </c>
      <c r="D84" s="21">
        <v>2579140</v>
      </c>
      <c r="E84" s="21">
        <v>2596710</v>
      </c>
      <c r="F84" s="19">
        <v>2563711</v>
      </c>
    </row>
    <row r="85" spans="1:6" x14ac:dyDescent="0.25">
      <c r="A85" s="30" t="s">
        <v>85</v>
      </c>
      <c r="B85" s="21">
        <v>16643.39</v>
      </c>
      <c r="C85" s="19">
        <v>22041.919999999998</v>
      </c>
      <c r="D85" s="21">
        <v>21000</v>
      </c>
      <c r="E85" s="21">
        <v>21990</v>
      </c>
      <c r="F85" s="19">
        <v>21799</v>
      </c>
    </row>
    <row r="86" spans="1:6" x14ac:dyDescent="0.25">
      <c r="A86" s="30" t="s">
        <v>86</v>
      </c>
      <c r="B86" s="21">
        <v>11180.47</v>
      </c>
      <c r="C86" s="19">
        <v>11542.52</v>
      </c>
      <c r="D86" s="21">
        <v>11535</v>
      </c>
      <c r="E86" s="21">
        <v>11535</v>
      </c>
      <c r="F86" s="19">
        <v>11398</v>
      </c>
    </row>
    <row r="87" spans="1:6" x14ac:dyDescent="0.25">
      <c r="A87" s="30" t="s">
        <v>87</v>
      </c>
      <c r="B87" s="21">
        <v>1233.17</v>
      </c>
      <c r="C87" s="19">
        <v>1255.31</v>
      </c>
      <c r="D87" s="21">
        <v>1260</v>
      </c>
      <c r="E87" s="21">
        <v>1254</v>
      </c>
      <c r="F87" s="19">
        <v>1260</v>
      </c>
    </row>
    <row r="88" spans="1:6" x14ac:dyDescent="0.25">
      <c r="A88" s="30" t="s">
        <v>88</v>
      </c>
      <c r="B88" s="21">
        <v>2312.79</v>
      </c>
      <c r="C88" s="19">
        <v>2229.56</v>
      </c>
      <c r="D88" s="21">
        <v>2110</v>
      </c>
      <c r="E88" s="21">
        <v>2109</v>
      </c>
      <c r="F88" s="19">
        <v>2110</v>
      </c>
    </row>
    <row r="89" spans="1:6" x14ac:dyDescent="0.25">
      <c r="A89" s="30" t="s">
        <v>89</v>
      </c>
      <c r="B89" s="21">
        <v>7883.7</v>
      </c>
      <c r="C89" s="19">
        <v>7821.33</v>
      </c>
      <c r="D89" s="21">
        <v>7805</v>
      </c>
      <c r="E89" s="21">
        <v>7803</v>
      </c>
      <c r="F89" s="19">
        <v>7805</v>
      </c>
    </row>
    <row r="90" spans="1:6" x14ac:dyDescent="0.25">
      <c r="A90" s="30" t="s">
        <v>90</v>
      </c>
      <c r="B90" s="21">
        <v>37342</v>
      </c>
      <c r="C90" s="19">
        <v>38135</v>
      </c>
      <c r="D90" s="21">
        <v>39100</v>
      </c>
      <c r="E90" s="21">
        <v>22017</v>
      </c>
      <c r="F90" s="19">
        <v>39100</v>
      </c>
    </row>
    <row r="91" spans="1:6" x14ac:dyDescent="0.25">
      <c r="A91" s="30" t="s">
        <v>91</v>
      </c>
      <c r="B91" s="35">
        <v>132187.64000000001</v>
      </c>
      <c r="C91" s="19">
        <v>158161.88</v>
      </c>
      <c r="D91" s="21">
        <v>150547</v>
      </c>
      <c r="E91" s="21">
        <v>156103</v>
      </c>
      <c r="F91" s="19">
        <v>150056</v>
      </c>
    </row>
    <row r="92" spans="1:6" x14ac:dyDescent="0.25">
      <c r="A92" s="30" t="s">
        <v>92</v>
      </c>
      <c r="B92" s="21">
        <v>9036.5300000000007</v>
      </c>
      <c r="C92" s="19">
        <v>8376.73</v>
      </c>
      <c r="D92" s="21">
        <v>10000</v>
      </c>
      <c r="E92" s="21">
        <v>4645</v>
      </c>
      <c r="F92" s="19">
        <v>10000</v>
      </c>
    </row>
    <row r="93" spans="1:6" x14ac:dyDescent="0.25">
      <c r="A93" s="30" t="s">
        <v>93</v>
      </c>
      <c r="B93" s="21"/>
      <c r="C93" s="19">
        <v>288</v>
      </c>
      <c r="D93" s="21"/>
      <c r="E93" s="21">
        <v>598</v>
      </c>
      <c r="F93" s="19">
        <v>50</v>
      </c>
    </row>
    <row r="94" spans="1:6" x14ac:dyDescent="0.25">
      <c r="A94" s="30" t="s">
        <v>94</v>
      </c>
      <c r="B94" s="21"/>
      <c r="C94" s="19"/>
      <c r="D94" s="21"/>
      <c r="E94" s="21"/>
      <c r="F94" s="19">
        <v>250</v>
      </c>
    </row>
    <row r="95" spans="1:6" x14ac:dyDescent="0.25">
      <c r="A95" s="30" t="s">
        <v>95</v>
      </c>
      <c r="B95" s="21">
        <v>23900.27</v>
      </c>
      <c r="C95" s="19">
        <v>40280.629999999997</v>
      </c>
      <c r="D95" s="21">
        <v>35000</v>
      </c>
      <c r="E95" s="21">
        <v>38320</v>
      </c>
      <c r="F95" s="19">
        <v>35000</v>
      </c>
    </row>
    <row r="96" spans="1:6" x14ac:dyDescent="0.25">
      <c r="A96" s="30" t="s">
        <v>96</v>
      </c>
      <c r="B96" s="21">
        <v>3292.56</v>
      </c>
      <c r="C96" s="19">
        <v>76749.22</v>
      </c>
      <c r="D96" s="21"/>
      <c r="E96" s="21">
        <v>2569</v>
      </c>
      <c r="F96" s="19"/>
    </row>
    <row r="97" spans="1:6" x14ac:dyDescent="0.25">
      <c r="A97" s="30" t="s">
        <v>97</v>
      </c>
      <c r="B97" s="21">
        <v>13292</v>
      </c>
      <c r="C97" s="19"/>
      <c r="D97" s="21"/>
      <c r="E97" s="21"/>
      <c r="F97" s="19"/>
    </row>
    <row r="98" spans="1:6" x14ac:dyDescent="0.25">
      <c r="A98" s="30" t="s">
        <v>98</v>
      </c>
      <c r="B98" s="21"/>
      <c r="C98" s="19"/>
      <c r="D98" s="21"/>
      <c r="E98" s="21">
        <v>238</v>
      </c>
      <c r="F98" s="19"/>
    </row>
    <row r="99" spans="1:6" x14ac:dyDescent="0.25">
      <c r="A99" s="30" t="s">
        <v>99</v>
      </c>
      <c r="B99" s="21">
        <v>29311.43</v>
      </c>
      <c r="C99" s="19">
        <v>27202.04</v>
      </c>
      <c r="D99" s="21"/>
      <c r="E99" s="21">
        <v>15664</v>
      </c>
      <c r="F99" s="19"/>
    </row>
    <row r="100" spans="1:6" x14ac:dyDescent="0.25">
      <c r="A100" s="30" t="s">
        <v>100</v>
      </c>
      <c r="B100" s="21">
        <v>9295.52</v>
      </c>
      <c r="C100" s="19">
        <v>10000</v>
      </c>
      <c r="D100" s="21">
        <v>9000</v>
      </c>
      <c r="E100" s="21">
        <v>11500</v>
      </c>
      <c r="F100" s="19">
        <v>11000</v>
      </c>
    </row>
    <row r="101" spans="1:6" x14ac:dyDescent="0.25">
      <c r="A101" s="30" t="s">
        <v>385</v>
      </c>
      <c r="B101" s="21"/>
      <c r="C101" s="19"/>
      <c r="D101" s="21">
        <v>1000</v>
      </c>
      <c r="E101" s="21">
        <v>1000</v>
      </c>
      <c r="F101" s="19"/>
    </row>
    <row r="102" spans="1:6" x14ac:dyDescent="0.25">
      <c r="A102" s="30" t="s">
        <v>101</v>
      </c>
      <c r="B102" s="21">
        <v>2000</v>
      </c>
      <c r="C102" s="19"/>
      <c r="D102" s="21"/>
      <c r="E102" s="21"/>
      <c r="F102" s="19"/>
    </row>
    <row r="103" spans="1:6" x14ac:dyDescent="0.25">
      <c r="A103" s="30" t="s">
        <v>102</v>
      </c>
      <c r="B103" s="21"/>
      <c r="C103" s="19">
        <v>800</v>
      </c>
      <c r="D103" s="21"/>
      <c r="E103" s="21"/>
      <c r="F103" s="19"/>
    </row>
    <row r="104" spans="1:6" x14ac:dyDescent="0.25">
      <c r="A104" s="30" t="s">
        <v>103</v>
      </c>
      <c r="B104" s="21"/>
      <c r="C104" s="19">
        <v>700</v>
      </c>
      <c r="D104" s="21"/>
      <c r="E104" s="21">
        <v>430</v>
      </c>
      <c r="F104" s="19"/>
    </row>
    <row r="105" spans="1:6" x14ac:dyDescent="0.25">
      <c r="A105" s="30" t="s">
        <v>104</v>
      </c>
      <c r="B105" s="21">
        <v>3500</v>
      </c>
      <c r="C105" s="19">
        <v>2900</v>
      </c>
      <c r="D105" s="21"/>
      <c r="E105" s="21">
        <v>4500</v>
      </c>
      <c r="F105" s="19"/>
    </row>
    <row r="106" spans="1:6" x14ac:dyDescent="0.25">
      <c r="A106" s="30" t="s">
        <v>105</v>
      </c>
      <c r="B106" s="21">
        <v>400</v>
      </c>
      <c r="C106" s="19"/>
      <c r="D106" s="21"/>
      <c r="E106" s="21">
        <v>800</v>
      </c>
      <c r="F106" s="19"/>
    </row>
    <row r="107" spans="1:6" x14ac:dyDescent="0.25">
      <c r="A107" s="30" t="s">
        <v>106</v>
      </c>
      <c r="B107" s="21">
        <v>100</v>
      </c>
      <c r="C107" s="19"/>
      <c r="D107" s="21"/>
      <c r="E107" s="21"/>
      <c r="F107" s="19"/>
    </row>
    <row r="108" spans="1:6" x14ac:dyDescent="0.25">
      <c r="A108" s="30" t="s">
        <v>107</v>
      </c>
      <c r="B108" s="21">
        <v>400</v>
      </c>
      <c r="C108" s="19"/>
      <c r="D108" s="21"/>
      <c r="E108" s="21"/>
      <c r="F108" s="19"/>
    </row>
    <row r="109" spans="1:6" x14ac:dyDescent="0.25">
      <c r="A109" s="30" t="s">
        <v>108</v>
      </c>
      <c r="B109" s="21">
        <v>400</v>
      </c>
      <c r="C109" s="19"/>
      <c r="D109" s="21"/>
      <c r="E109" s="21"/>
      <c r="F109" s="19"/>
    </row>
    <row r="110" spans="1:6" x14ac:dyDescent="0.25">
      <c r="A110" s="30" t="s">
        <v>389</v>
      </c>
      <c r="B110" s="21"/>
      <c r="C110" s="19"/>
      <c r="D110" s="21"/>
      <c r="E110" s="21">
        <v>13000</v>
      </c>
      <c r="F110" s="19"/>
    </row>
    <row r="111" spans="1:6" ht="15.75" thickBot="1" x14ac:dyDescent="0.3">
      <c r="A111" s="36" t="s">
        <v>109</v>
      </c>
      <c r="B111" s="37"/>
      <c r="C111" s="38">
        <v>5000</v>
      </c>
      <c r="D111" s="37"/>
      <c r="E111" s="37"/>
      <c r="F111" s="38"/>
    </row>
    <row r="112" spans="1:6" ht="16.5" thickBot="1" x14ac:dyDescent="0.3">
      <c r="A112" s="5" t="s">
        <v>110</v>
      </c>
      <c r="B112" s="6">
        <f>B113+B118</f>
        <v>761844.80999999994</v>
      </c>
      <c r="C112" s="7">
        <f>C113+C118</f>
        <v>828632.72</v>
      </c>
      <c r="D112" s="7">
        <f>D113+D118</f>
        <v>3640369</v>
      </c>
      <c r="E112" s="7">
        <v>735941</v>
      </c>
      <c r="F112" s="7">
        <f>F113+F118</f>
        <v>4291701</v>
      </c>
    </row>
    <row r="113" spans="1:7" x14ac:dyDescent="0.25">
      <c r="A113" s="39" t="s">
        <v>111</v>
      </c>
      <c r="B113" s="10">
        <f>SUM(B114:B117)</f>
        <v>761844.80999999994</v>
      </c>
      <c r="C113" s="10">
        <f>SUM(C114:C117)</f>
        <v>407077.83</v>
      </c>
      <c r="D113" s="10">
        <f>SUM(D114:D117)</f>
        <v>806230</v>
      </c>
      <c r="E113" s="10">
        <v>373344</v>
      </c>
      <c r="F113" s="10">
        <f>SUM(F114:F117)</f>
        <v>678900</v>
      </c>
    </row>
    <row r="114" spans="1:7" x14ac:dyDescent="0.25">
      <c r="A114" s="14" t="s">
        <v>112</v>
      </c>
      <c r="B114" s="21">
        <v>436897.41</v>
      </c>
      <c r="C114" s="19">
        <v>268273.05</v>
      </c>
      <c r="D114" s="19">
        <v>198038</v>
      </c>
      <c r="E114" s="19">
        <v>162074</v>
      </c>
      <c r="F114" s="19">
        <v>160000</v>
      </c>
    </row>
    <row r="115" spans="1:7" x14ac:dyDescent="0.25">
      <c r="A115" s="30" t="s">
        <v>113</v>
      </c>
      <c r="B115" s="21">
        <v>9322.5400000000009</v>
      </c>
      <c r="C115" s="19">
        <v>24756.65</v>
      </c>
      <c r="D115" s="19">
        <v>39700</v>
      </c>
      <c r="E115" s="19">
        <v>39820</v>
      </c>
      <c r="F115" s="19">
        <v>30000</v>
      </c>
    </row>
    <row r="116" spans="1:7" x14ac:dyDescent="0.25">
      <c r="A116" s="30" t="s">
        <v>114</v>
      </c>
      <c r="B116" s="21"/>
      <c r="C116" s="19"/>
      <c r="D116" s="19">
        <v>5000</v>
      </c>
      <c r="E116" s="19">
        <v>4644</v>
      </c>
      <c r="F116" s="19"/>
    </row>
    <row r="117" spans="1:7" x14ac:dyDescent="0.25">
      <c r="A117" s="40" t="s">
        <v>115</v>
      </c>
      <c r="B117" s="22">
        <v>315624.86</v>
      </c>
      <c r="C117" s="15">
        <v>114048.13</v>
      </c>
      <c r="D117" s="15">
        <v>563492</v>
      </c>
      <c r="E117" s="15">
        <v>166805</v>
      </c>
      <c r="F117" s="15">
        <v>488900</v>
      </c>
      <c r="G117" s="126"/>
    </row>
    <row r="118" spans="1:7" x14ac:dyDescent="0.25">
      <c r="A118" s="41" t="s">
        <v>116</v>
      </c>
      <c r="B118" s="42">
        <f>SUM(B119:B128)</f>
        <v>0</v>
      </c>
      <c r="C118" s="42">
        <f>SUM(C119:C128)</f>
        <v>421554.89</v>
      </c>
      <c r="D118" s="42">
        <f>SUM(D119:D128)</f>
        <v>2834139</v>
      </c>
      <c r="E118" s="42">
        <v>362597</v>
      </c>
      <c r="F118" s="42">
        <f>SUM(F119:F128)</f>
        <v>3612801</v>
      </c>
    </row>
    <row r="119" spans="1:7" x14ac:dyDescent="0.25">
      <c r="A119" s="14" t="s">
        <v>117</v>
      </c>
      <c r="B119" s="21"/>
      <c r="C119" s="19">
        <v>13200</v>
      </c>
      <c r="D119" s="21"/>
      <c r="E119" s="21"/>
      <c r="F119" s="19"/>
    </row>
    <row r="120" spans="1:7" x14ac:dyDescent="0.25">
      <c r="A120" s="14" t="s">
        <v>118</v>
      </c>
      <c r="B120" s="21"/>
      <c r="C120" s="19">
        <v>218060.65</v>
      </c>
      <c r="D120" s="21"/>
      <c r="E120" s="21"/>
      <c r="F120" s="19"/>
    </row>
    <row r="121" spans="1:7" x14ac:dyDescent="0.25">
      <c r="A121" s="14" t="s">
        <v>119</v>
      </c>
      <c r="B121" s="21"/>
      <c r="C121" s="19"/>
      <c r="D121" s="21">
        <v>9000</v>
      </c>
      <c r="E121" s="21">
        <v>9000</v>
      </c>
      <c r="F121" s="19"/>
    </row>
    <row r="122" spans="1:7" x14ac:dyDescent="0.25">
      <c r="A122" s="14" t="s">
        <v>120</v>
      </c>
      <c r="B122" s="21"/>
      <c r="C122" s="19"/>
      <c r="D122" s="19">
        <v>30000</v>
      </c>
      <c r="E122" s="19">
        <v>27000</v>
      </c>
      <c r="F122" s="19"/>
    </row>
    <row r="123" spans="1:7" x14ac:dyDescent="0.25">
      <c r="A123" s="14" t="s">
        <v>121</v>
      </c>
      <c r="B123" s="21"/>
      <c r="C123" s="19"/>
      <c r="D123" s="21">
        <v>19950</v>
      </c>
      <c r="E123" s="21">
        <v>19924</v>
      </c>
      <c r="F123" s="19"/>
    </row>
    <row r="124" spans="1:7" x14ac:dyDescent="0.25">
      <c r="A124" s="14" t="s">
        <v>122</v>
      </c>
      <c r="B124" s="21"/>
      <c r="C124" s="19"/>
      <c r="D124" s="19">
        <v>306673</v>
      </c>
      <c r="E124" s="19">
        <v>306673</v>
      </c>
      <c r="F124" s="19"/>
    </row>
    <row r="125" spans="1:7" x14ac:dyDescent="0.25">
      <c r="A125" s="14" t="s">
        <v>123</v>
      </c>
      <c r="B125" s="21"/>
      <c r="C125" s="19"/>
      <c r="D125" s="19">
        <v>394135</v>
      </c>
      <c r="E125" s="19"/>
      <c r="F125" s="29">
        <v>771232</v>
      </c>
    </row>
    <row r="126" spans="1:7" x14ac:dyDescent="0.25">
      <c r="A126" s="14" t="s">
        <v>124</v>
      </c>
      <c r="B126" s="21"/>
      <c r="C126" s="19">
        <v>190294.24</v>
      </c>
      <c r="D126" s="19">
        <v>1048711</v>
      </c>
      <c r="E126" s="19"/>
      <c r="F126" s="29">
        <v>935777</v>
      </c>
      <c r="G126" s="126"/>
    </row>
    <row r="127" spans="1:7" x14ac:dyDescent="0.25">
      <c r="A127" s="14" t="s">
        <v>125</v>
      </c>
      <c r="B127" s="21"/>
      <c r="C127" s="19"/>
      <c r="D127" s="19"/>
      <c r="E127" s="19"/>
      <c r="F127" s="29">
        <v>59593</v>
      </c>
      <c r="G127" s="1"/>
    </row>
    <row r="128" spans="1:7" ht="15.75" thickBot="1" x14ac:dyDescent="0.3">
      <c r="A128" s="14" t="s">
        <v>126</v>
      </c>
      <c r="B128" s="37"/>
      <c r="C128" s="43"/>
      <c r="D128" s="19">
        <v>1025670</v>
      </c>
      <c r="E128" s="19"/>
      <c r="F128" s="29">
        <v>1846199</v>
      </c>
    </row>
    <row r="129" spans="1:7" ht="16.5" thickBot="1" x14ac:dyDescent="0.3">
      <c r="A129" s="44" t="s">
        <v>127</v>
      </c>
      <c r="B129" s="45">
        <f>SUM(B130:B131)</f>
        <v>1094060.6099999999</v>
      </c>
      <c r="C129" s="45">
        <f>SUM(C130:C131)</f>
        <v>353398.41</v>
      </c>
      <c r="D129" s="7">
        <f>SUM(D130:D131)</f>
        <v>574727</v>
      </c>
      <c r="E129" s="7">
        <v>574727</v>
      </c>
      <c r="F129" s="7">
        <f>SUM(F130:F131)</f>
        <v>476000</v>
      </c>
    </row>
    <row r="130" spans="1:7" x14ac:dyDescent="0.25">
      <c r="A130" s="14" t="s">
        <v>128</v>
      </c>
      <c r="B130" s="19">
        <v>277663</v>
      </c>
      <c r="C130" s="19">
        <v>97009.26</v>
      </c>
      <c r="D130" s="19">
        <v>144727</v>
      </c>
      <c r="E130" s="19">
        <v>144727</v>
      </c>
      <c r="F130" s="29">
        <v>76000</v>
      </c>
      <c r="G130" s="126"/>
    </row>
    <row r="131" spans="1:7" ht="15.75" thickBot="1" x14ac:dyDescent="0.3">
      <c r="A131" s="14" t="s">
        <v>129</v>
      </c>
      <c r="B131" s="38">
        <v>816397.61</v>
      </c>
      <c r="C131" s="38">
        <v>256389.15</v>
      </c>
      <c r="D131" s="38">
        <v>430000</v>
      </c>
      <c r="E131" s="38">
        <v>430000</v>
      </c>
      <c r="F131" s="38">
        <v>400000</v>
      </c>
    </row>
    <row r="132" spans="1:7" ht="16.5" thickBot="1" x14ac:dyDescent="0.3">
      <c r="A132" s="46" t="s">
        <v>130</v>
      </c>
      <c r="B132" s="47">
        <f>B112+B3+B129</f>
        <v>12467140.450000001</v>
      </c>
      <c r="C132" s="48">
        <f>C129+C112+C3</f>
        <v>12098829.43</v>
      </c>
      <c r="D132" s="48">
        <f>D3+D112+D129</f>
        <v>15903556</v>
      </c>
      <c r="E132" s="48">
        <v>12503222</v>
      </c>
      <c r="F132" s="48">
        <f>F3+F112+F129</f>
        <v>16458438</v>
      </c>
    </row>
    <row r="133" spans="1:7" x14ac:dyDescent="0.25">
      <c r="A133" s="49"/>
    </row>
  </sheetData>
  <sheetProtection selectLockedCells="1" selectUnlockedCells="1"/>
  <mergeCells count="1">
    <mergeCell ref="A1:F1"/>
  </mergeCells>
  <phoneticPr fontId="0" type="noConversion"/>
  <pageMargins left="0.70833333333333337" right="0.70833333333333337" top="0.74791666666666667" bottom="0.74791666666666667" header="0.51180555555555551" footer="0.51180555555555551"/>
  <pageSetup paperSize="9" scale="66" firstPageNumber="0" fitToHeight="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06"/>
  <sheetViews>
    <sheetView topLeftCell="B1" workbookViewId="0">
      <pane xSplit="2" ySplit="9" topLeftCell="J130" activePane="bottomRight" state="frozen"/>
      <selection activeCell="B1" sqref="B1"/>
      <selection pane="topRight" activeCell="L1" sqref="L1"/>
      <selection pane="bottomLeft" activeCell="B157" sqref="B157"/>
      <selection pane="bottomRight" activeCell="R9" sqref="R9"/>
    </sheetView>
  </sheetViews>
  <sheetFormatPr defaultRowHeight="12.75" x14ac:dyDescent="0.2"/>
  <cols>
    <col min="1" max="1" width="0" style="50" hidden="1" customWidth="1"/>
    <col min="2" max="2" width="18.85546875" style="50" customWidth="1"/>
    <col min="3" max="3" width="52.28515625" style="50" customWidth="1"/>
    <col min="4" max="4" width="11.7109375" style="51" customWidth="1"/>
    <col min="5" max="5" width="11.42578125" style="51" customWidth="1"/>
    <col min="6" max="7" width="9.140625" style="50"/>
    <col min="8" max="9" width="10.140625" style="50" customWidth="1"/>
    <col min="10" max="11" width="9.140625" style="50"/>
    <col min="12" max="13" width="12.7109375" style="52" customWidth="1"/>
    <col min="14" max="14" width="11.7109375" style="53" customWidth="1"/>
    <col min="15" max="19" width="10.140625" style="53" customWidth="1"/>
    <col min="20" max="21" width="12.7109375" style="52" customWidth="1"/>
    <col min="22" max="22" width="11.7109375" style="53" customWidth="1"/>
    <col min="23" max="23" width="10.140625" style="53" customWidth="1"/>
    <col min="24" max="16384" width="9.140625" style="50"/>
  </cols>
  <sheetData>
    <row r="1" spans="1:23" x14ac:dyDescent="0.2">
      <c r="A1" s="54"/>
      <c r="E1" s="52"/>
    </row>
    <row r="2" spans="1:23" ht="15.75" x14ac:dyDescent="0.25">
      <c r="A2" s="54"/>
      <c r="B2" s="55"/>
      <c r="D2" s="56"/>
      <c r="E2" s="56"/>
      <c r="F2" s="57"/>
      <c r="L2" s="58"/>
      <c r="M2" s="58"/>
      <c r="N2" s="59"/>
      <c r="O2" s="60"/>
      <c r="P2" s="60"/>
      <c r="Q2" s="60"/>
      <c r="R2" s="60"/>
      <c r="S2" s="60"/>
      <c r="T2" s="58"/>
      <c r="U2" s="58"/>
      <c r="V2" s="59"/>
      <c r="W2" s="60"/>
    </row>
    <row r="3" spans="1:23" ht="18" x14ac:dyDescent="0.25">
      <c r="A3" s="61"/>
      <c r="B3" s="62" t="s">
        <v>131</v>
      </c>
      <c r="C3" s="62"/>
      <c r="D3" s="62"/>
      <c r="E3" s="62"/>
      <c r="L3" s="53"/>
      <c r="M3" s="53"/>
      <c r="T3" s="53"/>
      <c r="U3" s="53"/>
    </row>
    <row r="4" spans="1:23" ht="13.5" thickBot="1" x14ac:dyDescent="0.25">
      <c r="A4" s="61"/>
      <c r="C4" s="63"/>
      <c r="D4" s="52"/>
      <c r="E4" s="52"/>
      <c r="F4" s="53"/>
      <c r="H4" s="53"/>
    </row>
    <row r="5" spans="1:23" ht="13.5" thickBot="1" x14ac:dyDescent="0.25">
      <c r="A5" s="61"/>
      <c r="D5" s="725" t="s">
        <v>132</v>
      </c>
      <c r="E5" s="725"/>
      <c r="F5" s="725"/>
      <c r="G5" s="725"/>
      <c r="H5" s="726" t="s">
        <v>133</v>
      </c>
      <c r="I5" s="726"/>
      <c r="J5" s="726"/>
      <c r="K5" s="726"/>
      <c r="L5" s="720" t="s">
        <v>2</v>
      </c>
      <c r="M5" s="720"/>
      <c r="N5" s="720"/>
      <c r="O5" s="720"/>
      <c r="P5" s="720" t="s">
        <v>391</v>
      </c>
      <c r="Q5" s="720"/>
      <c r="R5" s="720"/>
      <c r="S5" s="720"/>
      <c r="T5" s="720" t="s">
        <v>387</v>
      </c>
      <c r="U5" s="720"/>
      <c r="V5" s="720"/>
      <c r="W5" s="720"/>
    </row>
    <row r="6" spans="1:23" ht="12.75" customHeight="1" thickBot="1" x14ac:dyDescent="0.25">
      <c r="A6" s="61"/>
      <c r="B6" s="722" t="s">
        <v>134</v>
      </c>
      <c r="C6" s="722"/>
      <c r="D6" s="129" t="s">
        <v>135</v>
      </c>
      <c r="E6" s="723" t="s">
        <v>136</v>
      </c>
      <c r="F6" s="723"/>
      <c r="G6" s="723"/>
      <c r="H6" s="129" t="s">
        <v>135</v>
      </c>
      <c r="I6" s="724" t="s">
        <v>137</v>
      </c>
      <c r="J6" s="724"/>
      <c r="K6" s="724"/>
      <c r="L6" s="130" t="s">
        <v>135</v>
      </c>
      <c r="M6" s="721" t="s">
        <v>138</v>
      </c>
      <c r="N6" s="721"/>
      <c r="O6" s="721"/>
      <c r="P6" s="130" t="s">
        <v>135</v>
      </c>
      <c r="Q6" s="721" t="s">
        <v>138</v>
      </c>
      <c r="R6" s="721"/>
      <c r="S6" s="721"/>
      <c r="T6" s="130" t="s">
        <v>135</v>
      </c>
      <c r="U6" s="721" t="s">
        <v>139</v>
      </c>
      <c r="V6" s="721"/>
      <c r="W6" s="721"/>
    </row>
    <row r="7" spans="1:23" ht="24.75" thickBot="1" x14ac:dyDescent="0.25">
      <c r="A7" s="61"/>
      <c r="B7" s="722"/>
      <c r="C7" s="722"/>
      <c r="D7" s="131" t="s">
        <v>140</v>
      </c>
      <c r="E7" s="132" t="s">
        <v>141</v>
      </c>
      <c r="F7" s="133" t="s">
        <v>142</v>
      </c>
      <c r="G7" s="134" t="s">
        <v>143</v>
      </c>
      <c r="H7" s="131" t="s">
        <v>144</v>
      </c>
      <c r="I7" s="132" t="s">
        <v>141</v>
      </c>
      <c r="J7" s="133" t="s">
        <v>142</v>
      </c>
      <c r="K7" s="135" t="s">
        <v>143</v>
      </c>
      <c r="L7" s="136" t="s">
        <v>145</v>
      </c>
      <c r="M7" s="137" t="s">
        <v>141</v>
      </c>
      <c r="N7" s="138" t="s">
        <v>142</v>
      </c>
      <c r="O7" s="139" t="s">
        <v>143</v>
      </c>
      <c r="P7" s="136" t="s">
        <v>145</v>
      </c>
      <c r="Q7" s="137" t="s">
        <v>141</v>
      </c>
      <c r="R7" s="138" t="s">
        <v>142</v>
      </c>
      <c r="S7" s="139" t="s">
        <v>143</v>
      </c>
      <c r="T7" s="136" t="s">
        <v>146</v>
      </c>
      <c r="U7" s="137" t="s">
        <v>141</v>
      </c>
      <c r="V7" s="138" t="s">
        <v>142</v>
      </c>
      <c r="W7" s="139" t="s">
        <v>143</v>
      </c>
    </row>
    <row r="8" spans="1:23" ht="24" customHeight="1" thickBot="1" x14ac:dyDescent="0.25">
      <c r="A8" s="61"/>
      <c r="B8" s="140" t="s">
        <v>147</v>
      </c>
      <c r="C8" s="141"/>
      <c r="D8" s="142" t="e">
        <f>E8+F8+G8</f>
        <v>#REF!</v>
      </c>
      <c r="E8" s="143" t="e">
        <f>E10+E24+E38+E48+E54+E70+E78+E93+E97+E120+E130+E139+E151+E174+E175</f>
        <v>#REF!</v>
      </c>
      <c r="F8" s="143" t="e">
        <f>F10+F24+F38+F48+F54+F70+F78+F93+F97+F120+F130+F139+F151+F174+F175</f>
        <v>#REF!</v>
      </c>
      <c r="G8" s="144" t="e">
        <f>G10+G24+G38+G48+G54+G70+G78+G93+G97+G120+G130+G139+G151+G174+G175</f>
        <v>#REF!</v>
      </c>
      <c r="H8" s="142" t="e">
        <f>I8+J8+K8</f>
        <v>#REF!</v>
      </c>
      <c r="I8" s="143" t="e">
        <f>I10+I24+I38+I48+I54+I70+I78+I93+I97+I120+I130+I139+I151+I174+I175</f>
        <v>#REF!</v>
      </c>
      <c r="J8" s="143" t="e">
        <f>J10+J24+J38+J48+J54+J70+J78+J93+J97+J120+J130+J139+J151+J174+J175</f>
        <v>#REF!</v>
      </c>
      <c r="K8" s="145" t="e">
        <f>K10+K24+K38+K48+K54+K70+K78+K93+K97+K120+K130+K139+K151+K174+K175</f>
        <v>#REF!</v>
      </c>
      <c r="L8" s="146" t="e">
        <f>SUM(M8:O8)</f>
        <v>#REF!</v>
      </c>
      <c r="M8" s="143" t="e">
        <f>M10+M24+M38+M48+M54+M70+M78+M93+M97+M120+M130+M139+M151+M174+M175</f>
        <v>#REF!</v>
      </c>
      <c r="N8" s="143" t="e">
        <f>N10+N24+N38+N48+N54+N70+N78+N93+N97+N120+N130+N139+N151+N174+N175</f>
        <v>#REF!</v>
      </c>
      <c r="O8" s="145" t="e">
        <f>O10+O24+O38+O48+O54+O70+O78+O93+O97+O120+O130+O139+O151+O174+O175</f>
        <v>#REF!</v>
      </c>
      <c r="P8" s="146">
        <v>12339862.450000001</v>
      </c>
      <c r="Q8" s="143">
        <v>10730799.140000001</v>
      </c>
      <c r="R8" s="143">
        <v>957999</v>
      </c>
      <c r="S8" s="145">
        <v>654683.57999999996</v>
      </c>
      <c r="T8" s="146" t="e">
        <f>SUM(U8:W8)</f>
        <v>#REF!</v>
      </c>
      <c r="U8" s="143" t="e">
        <f>U10+U24+U38+U48+U54+U70+U78+U93+U97+U120+U130+U139+U151+U174+U175</f>
        <v>#REF!</v>
      </c>
      <c r="V8" s="143" t="e">
        <f>V10+V24+V38+V48+V54+V70+V78+V93+V97+V120+V130+V139+V151+V174+V175</f>
        <v>#REF!</v>
      </c>
      <c r="W8" s="145" t="e">
        <f>W10+W24+W38+W48+W54+W70+W78+W93+W97+W120+W130+W139+W151+W174+W175</f>
        <v>#REF!</v>
      </c>
    </row>
    <row r="9" spans="1:23" ht="13.5" thickBot="1" x14ac:dyDescent="0.25">
      <c r="A9" s="61"/>
      <c r="B9" s="64" t="s">
        <v>148</v>
      </c>
      <c r="C9" s="65"/>
      <c r="D9" s="66"/>
      <c r="E9" s="67"/>
      <c r="F9" s="68"/>
      <c r="G9" s="67"/>
      <c r="H9" s="67"/>
      <c r="I9" s="67"/>
      <c r="J9" s="67"/>
      <c r="K9" s="67"/>
      <c r="L9" s="66"/>
      <c r="M9" s="69"/>
      <c r="N9" s="68"/>
      <c r="O9" s="69"/>
      <c r="P9" s="248"/>
      <c r="Q9" s="249"/>
      <c r="R9" s="250"/>
      <c r="S9" s="249"/>
      <c r="T9" s="66"/>
      <c r="U9" s="69"/>
      <c r="V9" s="68"/>
      <c r="W9" s="69"/>
    </row>
    <row r="10" spans="1:23" ht="14.25" x14ac:dyDescent="0.2">
      <c r="A10" s="61"/>
      <c r="B10" s="147" t="s">
        <v>149</v>
      </c>
      <c r="C10" s="148"/>
      <c r="D10" s="149">
        <f t="shared" ref="D10:W10" si="0">D11+D16+D20+D21+D22+D23</f>
        <v>249041</v>
      </c>
      <c r="E10" s="150">
        <f t="shared" si="0"/>
        <v>202089</v>
      </c>
      <c r="F10" s="150">
        <f t="shared" si="0"/>
        <v>46952</v>
      </c>
      <c r="G10" s="151">
        <f t="shared" si="0"/>
        <v>0</v>
      </c>
      <c r="H10" s="149">
        <f>H11+H16+H20+H21+H22+H23-1</f>
        <v>182685</v>
      </c>
      <c r="I10" s="150">
        <f t="shared" si="0"/>
        <v>169377</v>
      </c>
      <c r="J10" s="150">
        <f t="shared" si="0"/>
        <v>13309</v>
      </c>
      <c r="K10" s="152">
        <f t="shared" si="0"/>
        <v>0</v>
      </c>
      <c r="L10" s="153" t="e">
        <f t="shared" si="0"/>
        <v>#REF!</v>
      </c>
      <c r="M10" s="150" t="e">
        <f t="shared" si="0"/>
        <v>#REF!</v>
      </c>
      <c r="N10" s="150" t="e">
        <f t="shared" si="0"/>
        <v>#REF!</v>
      </c>
      <c r="O10" s="152" t="e">
        <f t="shared" si="0"/>
        <v>#REF!</v>
      </c>
      <c r="P10" s="211">
        <v>167746.69</v>
      </c>
      <c r="Q10" s="212">
        <v>166090.16</v>
      </c>
      <c r="R10" s="212">
        <v>1656.53</v>
      </c>
      <c r="S10" s="213">
        <v>0</v>
      </c>
      <c r="T10" s="153">
        <f t="shared" si="0"/>
        <v>202120</v>
      </c>
      <c r="U10" s="150">
        <f t="shared" si="0"/>
        <v>179552</v>
      </c>
      <c r="V10" s="150">
        <f t="shared" si="0"/>
        <v>22568</v>
      </c>
      <c r="W10" s="152">
        <f t="shared" si="0"/>
        <v>0</v>
      </c>
    </row>
    <row r="11" spans="1:23" ht="15.75" x14ac:dyDescent="0.25">
      <c r="A11" s="61"/>
      <c r="B11" s="169" t="s">
        <v>150</v>
      </c>
      <c r="C11" s="170" t="s">
        <v>151</v>
      </c>
      <c r="D11" s="171">
        <f>SUM(D12:D15)</f>
        <v>114308</v>
      </c>
      <c r="E11" s="172">
        <f>SUM(E12:E15)</f>
        <v>114308</v>
      </c>
      <c r="F11" s="172">
        <f>SUM(F12:F15)</f>
        <v>0</v>
      </c>
      <c r="G11" s="173">
        <f>SUM(G12:G15)</f>
        <v>0</v>
      </c>
      <c r="H11" s="171">
        <f t="shared" ref="H11:W11" si="1">SUM(H12:H15)</f>
        <v>84347</v>
      </c>
      <c r="I11" s="172">
        <f t="shared" si="1"/>
        <v>84347</v>
      </c>
      <c r="J11" s="172">
        <f t="shared" si="1"/>
        <v>0</v>
      </c>
      <c r="K11" s="174">
        <f t="shared" si="1"/>
        <v>0</v>
      </c>
      <c r="L11" s="175" t="e">
        <f t="shared" si="1"/>
        <v>#REF!</v>
      </c>
      <c r="M11" s="172" t="e">
        <f t="shared" si="1"/>
        <v>#REF!</v>
      </c>
      <c r="N11" s="172" t="e">
        <f t="shared" si="1"/>
        <v>#REF!</v>
      </c>
      <c r="O11" s="174" t="e">
        <f t="shared" si="1"/>
        <v>#REF!</v>
      </c>
      <c r="P11" s="214">
        <v>92823.26</v>
      </c>
      <c r="Q11" s="215">
        <v>92823.26</v>
      </c>
      <c r="R11" s="215">
        <v>0</v>
      </c>
      <c r="S11" s="216">
        <v>0</v>
      </c>
      <c r="T11" s="175">
        <f t="shared" si="1"/>
        <v>100632</v>
      </c>
      <c r="U11" s="172">
        <f t="shared" si="1"/>
        <v>100632</v>
      </c>
      <c r="V11" s="172">
        <f t="shared" si="1"/>
        <v>0</v>
      </c>
      <c r="W11" s="174">
        <f t="shared" si="1"/>
        <v>0</v>
      </c>
    </row>
    <row r="12" spans="1:23" ht="15.75" x14ac:dyDescent="0.25">
      <c r="A12" s="61"/>
      <c r="B12" s="70">
        <v>1</v>
      </c>
      <c r="C12" s="71" t="s">
        <v>152</v>
      </c>
      <c r="D12" s="72">
        <f>SUM(E12:G12)</f>
        <v>49611</v>
      </c>
      <c r="E12" s="73">
        <v>49611</v>
      </c>
      <c r="F12" s="73"/>
      <c r="G12" s="74"/>
      <c r="H12" s="72">
        <f>SUM(I12:K12)</f>
        <v>38616</v>
      </c>
      <c r="I12" s="73">
        <v>38616</v>
      </c>
      <c r="J12" s="73"/>
      <c r="K12" s="75"/>
      <c r="L12" s="76" t="e">
        <f>SUM(M12:O12)</f>
        <v>#REF!</v>
      </c>
      <c r="M12" s="73" t="e">
        <f>'[4]1.Plánovanie, manažment a kontr'!#REF!</f>
        <v>#REF!</v>
      </c>
      <c r="N12" s="73" t="e">
        <f>'[4]1.Plánovanie, manažment a kontr'!#REF!</f>
        <v>#REF!</v>
      </c>
      <c r="O12" s="75" t="e">
        <f>'[4]1.Plánovanie, manažment a kontr'!#REF!</f>
        <v>#REF!</v>
      </c>
      <c r="P12" s="214">
        <v>38175.74</v>
      </c>
      <c r="Q12" s="217">
        <v>38175.74</v>
      </c>
      <c r="R12" s="217">
        <v>0</v>
      </c>
      <c r="S12" s="218">
        <v>0</v>
      </c>
      <c r="T12" s="76">
        <f>SUM(U12:W12)</f>
        <v>39379</v>
      </c>
      <c r="U12" s="73">
        <f>'[4]1.Plánovanie, manažment a kontr'!$H$5</f>
        <v>39379</v>
      </c>
      <c r="V12" s="73">
        <f>'[4]1.Plánovanie, manažment a kontr'!$I$5</f>
        <v>0</v>
      </c>
      <c r="W12" s="75">
        <f>'[4]1.Plánovanie, manažment a kontr'!$J$5</f>
        <v>0</v>
      </c>
    </row>
    <row r="13" spans="1:23" ht="15.75" x14ac:dyDescent="0.25">
      <c r="A13" s="77"/>
      <c r="B13" s="70">
        <v>2</v>
      </c>
      <c r="C13" s="71" t="s">
        <v>153</v>
      </c>
      <c r="D13" s="72">
        <f>SUM(E13:G13)</f>
        <v>26900</v>
      </c>
      <c r="E13" s="73">
        <v>26900</v>
      </c>
      <c r="F13" s="73"/>
      <c r="G13" s="74"/>
      <c r="H13" s="72">
        <f>SUM(I13:K13)</f>
        <v>21177</v>
      </c>
      <c r="I13" s="73">
        <v>21177</v>
      </c>
      <c r="J13" s="73"/>
      <c r="K13" s="75"/>
      <c r="L13" s="76" t="e">
        <f>SUM(M13:O13)</f>
        <v>#REF!</v>
      </c>
      <c r="M13" s="73" t="e">
        <f>'[4]1.Plánovanie, manažment a kontr'!#REF!</f>
        <v>#REF!</v>
      </c>
      <c r="N13" s="73" t="e">
        <f>'[4]1.Plánovanie, manažment a kontr'!#REF!</f>
        <v>#REF!</v>
      </c>
      <c r="O13" s="75" t="e">
        <f>'[4]1.Plánovanie, manažment a kontr'!#REF!</f>
        <v>#REF!</v>
      </c>
      <c r="P13" s="214">
        <v>26838.14</v>
      </c>
      <c r="Q13" s="217">
        <v>26838.14</v>
      </c>
      <c r="R13" s="217">
        <v>0</v>
      </c>
      <c r="S13" s="218">
        <v>0</v>
      </c>
      <c r="T13" s="76">
        <f>SUM(U13:W13)</f>
        <v>26321</v>
      </c>
      <c r="U13" s="73">
        <f>'[4]1.Plánovanie, manažment a kontr'!$H$16</f>
        <v>26321</v>
      </c>
      <c r="V13" s="73">
        <f>'[4]1.Plánovanie, manažment a kontr'!$I$16</f>
        <v>0</v>
      </c>
      <c r="W13" s="75">
        <f>'[4]1.Plánovanie, manažment a kontr'!$J$16</f>
        <v>0</v>
      </c>
    </row>
    <row r="14" spans="1:23" ht="15.75" x14ac:dyDescent="0.25">
      <c r="A14" s="77"/>
      <c r="B14" s="70">
        <v>3</v>
      </c>
      <c r="C14" s="71" t="s">
        <v>154</v>
      </c>
      <c r="D14" s="72">
        <f>SUM(E14:G14)</f>
        <v>37797</v>
      </c>
      <c r="E14" s="73">
        <v>37797</v>
      </c>
      <c r="F14" s="73"/>
      <c r="G14" s="74"/>
      <c r="H14" s="72">
        <f>SUM(I14:K14)</f>
        <v>24554</v>
      </c>
      <c r="I14" s="73">
        <v>24554</v>
      </c>
      <c r="J14" s="73"/>
      <c r="K14" s="75"/>
      <c r="L14" s="76" t="e">
        <f>SUM(M14:O14)</f>
        <v>#REF!</v>
      </c>
      <c r="M14" s="73" t="e">
        <f>'[4]1.Plánovanie, manažment a kontr'!#REF!</f>
        <v>#REF!</v>
      </c>
      <c r="N14" s="73" t="e">
        <f>'[4]1.Plánovanie, manažment a kontr'!#REF!</f>
        <v>#REF!</v>
      </c>
      <c r="O14" s="75" t="e">
        <f>'[4]1.Plánovanie, manažment a kontr'!#REF!</f>
        <v>#REF!</v>
      </c>
      <c r="P14" s="214">
        <v>27809.38</v>
      </c>
      <c r="Q14" s="217">
        <v>27809.38</v>
      </c>
      <c r="R14" s="217">
        <v>0</v>
      </c>
      <c r="S14" s="218">
        <v>0</v>
      </c>
      <c r="T14" s="76">
        <f>SUM(U14:W14)</f>
        <v>34932</v>
      </c>
      <c r="U14" s="73">
        <f>'[4]1.Plánovanie, manažment a kontr'!$H$27</f>
        <v>34932</v>
      </c>
      <c r="V14" s="73">
        <f>'[4]1.Plánovanie, manažment a kontr'!$I$27</f>
        <v>0</v>
      </c>
      <c r="W14" s="75">
        <f>'[4]1.Plánovanie, manažment a kontr'!$J$27</f>
        <v>0</v>
      </c>
    </row>
    <row r="15" spans="1:23" ht="15.75" x14ac:dyDescent="0.25">
      <c r="A15" s="77"/>
      <c r="B15" s="70">
        <v>4</v>
      </c>
      <c r="C15" s="71" t="s">
        <v>155</v>
      </c>
      <c r="D15" s="72">
        <f>SUM(E15:G15)</f>
        <v>0</v>
      </c>
      <c r="E15" s="73"/>
      <c r="F15" s="73"/>
      <c r="G15" s="74"/>
      <c r="H15" s="72">
        <f>SUM(I15:K15)</f>
        <v>0</v>
      </c>
      <c r="I15" s="73">
        <v>0</v>
      </c>
      <c r="J15" s="73"/>
      <c r="K15" s="75"/>
      <c r="L15" s="76" t="e">
        <f>SUM(M15:O15)</f>
        <v>#REF!</v>
      </c>
      <c r="M15" s="73" t="e">
        <f>'[4]1.Plánovanie, manažment a kontr'!#REF!</f>
        <v>#REF!</v>
      </c>
      <c r="N15" s="73" t="e">
        <f>'[4]1.Plánovanie, manažment a kontr'!#REF!</f>
        <v>#REF!</v>
      </c>
      <c r="O15" s="75" t="e">
        <f>'[4]1.Plánovanie, manažment a kontr'!#REF!</f>
        <v>#REF!</v>
      </c>
      <c r="P15" s="214">
        <v>0</v>
      </c>
      <c r="Q15" s="217">
        <v>0</v>
      </c>
      <c r="R15" s="217">
        <v>0</v>
      </c>
      <c r="S15" s="218">
        <v>0</v>
      </c>
      <c r="T15" s="76">
        <f>SUM(U15:W15)</f>
        <v>0</v>
      </c>
      <c r="U15" s="73">
        <f>'[4]1.Plánovanie, manažment a kontr'!$H$31</f>
        <v>0</v>
      </c>
      <c r="V15" s="73">
        <f>'[4]1.Plánovanie, manažment a kontr'!$I$31</f>
        <v>0</v>
      </c>
      <c r="W15" s="75">
        <f>'[4]1.Plánovanie, manažment a kontr'!$J$31</f>
        <v>0</v>
      </c>
    </row>
    <row r="16" spans="1:23" ht="15.75" x14ac:dyDescent="0.25">
      <c r="A16" s="77"/>
      <c r="B16" s="169" t="s">
        <v>156</v>
      </c>
      <c r="C16" s="170" t="s">
        <v>157</v>
      </c>
      <c r="D16" s="171">
        <f t="shared" ref="D16:W16" si="2">SUM(D17:D19)</f>
        <v>61358</v>
      </c>
      <c r="E16" s="172">
        <f t="shared" si="2"/>
        <v>16667</v>
      </c>
      <c r="F16" s="172">
        <f t="shared" si="2"/>
        <v>44691</v>
      </c>
      <c r="G16" s="173">
        <f t="shared" si="2"/>
        <v>0</v>
      </c>
      <c r="H16" s="171">
        <f t="shared" si="2"/>
        <v>32896</v>
      </c>
      <c r="I16" s="172">
        <f t="shared" si="2"/>
        <v>19587</v>
      </c>
      <c r="J16" s="172">
        <f t="shared" si="2"/>
        <v>13309</v>
      </c>
      <c r="K16" s="174">
        <f t="shared" si="2"/>
        <v>0</v>
      </c>
      <c r="L16" s="175" t="e">
        <f t="shared" si="2"/>
        <v>#REF!</v>
      </c>
      <c r="M16" s="172" t="e">
        <f t="shared" si="2"/>
        <v>#REF!</v>
      </c>
      <c r="N16" s="172" t="e">
        <f t="shared" si="2"/>
        <v>#REF!</v>
      </c>
      <c r="O16" s="174" t="e">
        <f t="shared" si="2"/>
        <v>#REF!</v>
      </c>
      <c r="P16" s="214">
        <v>9763.3700000000008</v>
      </c>
      <c r="Q16" s="215">
        <v>8106.84</v>
      </c>
      <c r="R16" s="215">
        <v>1656.53</v>
      </c>
      <c r="S16" s="216">
        <v>0</v>
      </c>
      <c r="T16" s="175">
        <f t="shared" si="2"/>
        <v>45168</v>
      </c>
      <c r="U16" s="172">
        <f t="shared" si="2"/>
        <v>22600</v>
      </c>
      <c r="V16" s="172">
        <f t="shared" si="2"/>
        <v>22568</v>
      </c>
      <c r="W16" s="174">
        <f t="shared" si="2"/>
        <v>0</v>
      </c>
    </row>
    <row r="17" spans="1:23" ht="15.75" x14ac:dyDescent="0.25">
      <c r="A17" s="77"/>
      <c r="B17" s="70">
        <v>1</v>
      </c>
      <c r="C17" s="71" t="s">
        <v>158</v>
      </c>
      <c r="D17" s="72">
        <f t="shared" ref="D17:D23" si="3">SUM(E17:G17)</f>
        <v>13463</v>
      </c>
      <c r="E17" s="73">
        <v>13463</v>
      </c>
      <c r="F17" s="73"/>
      <c r="G17" s="74"/>
      <c r="H17" s="72">
        <f t="shared" ref="H17:H23" si="4">SUM(I17:K17)</f>
        <v>2001</v>
      </c>
      <c r="I17" s="73">
        <v>2001</v>
      </c>
      <c r="J17" s="73"/>
      <c r="K17" s="75"/>
      <c r="L17" s="76" t="e">
        <f t="shared" ref="L17:L23" si="5">SUM(M17:O17)</f>
        <v>#REF!</v>
      </c>
      <c r="M17" s="73" t="e">
        <f>'[4]1.Plánovanie, manažment a kontr'!#REF!</f>
        <v>#REF!</v>
      </c>
      <c r="N17" s="73" t="e">
        <f>'[4]1.Plánovanie, manažment a kontr'!#REF!</f>
        <v>#REF!</v>
      </c>
      <c r="O17" s="75" t="e">
        <f>'[4]1.Plánovanie, manažment a kontr'!#REF!</f>
        <v>#REF!</v>
      </c>
      <c r="P17" s="214">
        <v>228.58</v>
      </c>
      <c r="Q17" s="217">
        <v>228.58</v>
      </c>
      <c r="R17" s="217">
        <v>0</v>
      </c>
      <c r="S17" s="218">
        <v>0</v>
      </c>
      <c r="T17" s="76">
        <f t="shared" ref="T17:T23" si="6">SUM(U17:W17)</f>
        <v>2046</v>
      </c>
      <c r="U17" s="73">
        <f>'[4]1.Plánovanie, manažment a kontr'!$H$35</f>
        <v>2046</v>
      </c>
      <c r="V17" s="73">
        <f>'[4]1.Plánovanie, manažment a kontr'!$I$35</f>
        <v>0</v>
      </c>
      <c r="W17" s="75">
        <f>'[4]1.Plánovanie, manažment a kontr'!$J$35</f>
        <v>0</v>
      </c>
    </row>
    <row r="18" spans="1:23" ht="15.75" x14ac:dyDescent="0.25">
      <c r="A18" s="77"/>
      <c r="B18" s="70">
        <v>2</v>
      </c>
      <c r="C18" s="71" t="s">
        <v>159</v>
      </c>
      <c r="D18" s="72">
        <f t="shared" si="3"/>
        <v>0</v>
      </c>
      <c r="E18" s="73">
        <v>0</v>
      </c>
      <c r="F18" s="73"/>
      <c r="G18" s="74"/>
      <c r="H18" s="72">
        <f t="shared" si="4"/>
        <v>12120</v>
      </c>
      <c r="I18" s="73">
        <v>12120</v>
      </c>
      <c r="J18" s="73"/>
      <c r="K18" s="75"/>
      <c r="L18" s="76" t="e">
        <f t="shared" si="5"/>
        <v>#REF!</v>
      </c>
      <c r="M18" s="73" t="e">
        <f>'[4]1.Plánovanie, manažment a kontr'!#REF!</f>
        <v>#REF!</v>
      </c>
      <c r="N18" s="73" t="e">
        <f>'[4]1.Plánovanie, manažment a kontr'!#REF!</f>
        <v>#REF!</v>
      </c>
      <c r="O18" s="75" t="e">
        <f>'[4]1.Plánovanie, manažment a kontr'!#REF!</f>
        <v>#REF!</v>
      </c>
      <c r="P18" s="214">
        <v>0</v>
      </c>
      <c r="Q18" s="217">
        <v>0</v>
      </c>
      <c r="R18" s="217">
        <v>0</v>
      </c>
      <c r="S18" s="218">
        <v>0</v>
      </c>
      <c r="T18" s="76">
        <f t="shared" si="6"/>
        <v>10904</v>
      </c>
      <c r="U18" s="73">
        <f>'[4]1.Plánovanie, manažment a kontr'!$H$47</f>
        <v>10904</v>
      </c>
      <c r="V18" s="73">
        <f>'[4]1.Plánovanie, manažment a kontr'!$I$47</f>
        <v>0</v>
      </c>
      <c r="W18" s="75">
        <f>'[4]1.Plánovanie, manažment a kontr'!$J$47</f>
        <v>0</v>
      </c>
    </row>
    <row r="19" spans="1:23" ht="15.75" x14ac:dyDescent="0.25">
      <c r="A19" s="77"/>
      <c r="B19" s="70">
        <v>3</v>
      </c>
      <c r="C19" s="71" t="s">
        <v>160</v>
      </c>
      <c r="D19" s="72">
        <f t="shared" si="3"/>
        <v>47895</v>
      </c>
      <c r="E19" s="73">
        <v>3204</v>
      </c>
      <c r="F19" s="73">
        <v>44691</v>
      </c>
      <c r="G19" s="74"/>
      <c r="H19" s="72">
        <f t="shared" si="4"/>
        <v>18775</v>
      </c>
      <c r="I19" s="73">
        <v>5466</v>
      </c>
      <c r="J19" s="73">
        <v>13309</v>
      </c>
      <c r="K19" s="75"/>
      <c r="L19" s="76" t="e">
        <f t="shared" si="5"/>
        <v>#REF!</v>
      </c>
      <c r="M19" s="73" t="e">
        <f>'[4]1.Plánovanie, manažment a kontr'!#REF!</f>
        <v>#REF!</v>
      </c>
      <c r="N19" s="73" t="e">
        <f>'[4]1.Plánovanie, manažment a kontr'!#REF!</f>
        <v>#REF!</v>
      </c>
      <c r="O19" s="75" t="e">
        <f>'[4]1.Plánovanie, manažment a kontr'!#REF!</f>
        <v>#REF!</v>
      </c>
      <c r="P19" s="214">
        <v>9534.7900000000009</v>
      </c>
      <c r="Q19" s="217">
        <v>7878.26</v>
      </c>
      <c r="R19" s="217">
        <v>1656.53</v>
      </c>
      <c r="S19" s="218">
        <v>0</v>
      </c>
      <c r="T19" s="76">
        <f t="shared" si="6"/>
        <v>32218</v>
      </c>
      <c r="U19" s="73">
        <f>'[4]1.Plánovanie, manažment a kontr'!$H$50</f>
        <v>9650</v>
      </c>
      <c r="V19" s="73">
        <f>'[4]1.Plánovanie, manažment a kontr'!$I$50</f>
        <v>22568</v>
      </c>
      <c r="W19" s="75">
        <f>'[4]1.Plánovanie, manažment a kontr'!$J$50</f>
        <v>0</v>
      </c>
    </row>
    <row r="20" spans="1:23" ht="15.75" x14ac:dyDescent="0.25">
      <c r="A20" s="53"/>
      <c r="B20" s="169" t="s">
        <v>161</v>
      </c>
      <c r="C20" s="170" t="s">
        <v>162</v>
      </c>
      <c r="D20" s="171">
        <f t="shared" si="3"/>
        <v>59900</v>
      </c>
      <c r="E20" s="172">
        <v>59900</v>
      </c>
      <c r="F20" s="172"/>
      <c r="G20" s="173"/>
      <c r="H20" s="171">
        <f t="shared" si="4"/>
        <v>57447</v>
      </c>
      <c r="I20" s="172">
        <v>57447</v>
      </c>
      <c r="J20" s="172"/>
      <c r="K20" s="174"/>
      <c r="L20" s="175" t="e">
        <f t="shared" si="5"/>
        <v>#REF!</v>
      </c>
      <c r="M20" s="172" t="e">
        <f>'[4]1.Plánovanie, manažment a kontr'!#REF!</f>
        <v>#REF!</v>
      </c>
      <c r="N20" s="172" t="e">
        <f>'[4]1.Plánovanie, manažment a kontr'!#REF!</f>
        <v>#REF!</v>
      </c>
      <c r="O20" s="174" t="e">
        <f>'[4]1.Plánovanie, manažment a kontr'!#REF!</f>
        <v>#REF!</v>
      </c>
      <c r="P20" s="214">
        <v>51038.51</v>
      </c>
      <c r="Q20" s="215">
        <v>51038.51</v>
      </c>
      <c r="R20" s="215">
        <v>0</v>
      </c>
      <c r="S20" s="216">
        <v>0</v>
      </c>
      <c r="T20" s="175">
        <f t="shared" si="6"/>
        <v>44354</v>
      </c>
      <c r="U20" s="172">
        <f>'[4]1.Plánovanie, manažment a kontr'!$H$62</f>
        <v>44354</v>
      </c>
      <c r="V20" s="172">
        <f>'[4]1.Plánovanie, manažment a kontr'!$I$62</f>
        <v>0</v>
      </c>
      <c r="W20" s="174">
        <f>'[4]1.Plánovanie, manažment a kontr'!$J$62</f>
        <v>0</v>
      </c>
    </row>
    <row r="21" spans="1:23" ht="15.75" x14ac:dyDescent="0.25">
      <c r="A21" s="61"/>
      <c r="B21" s="169" t="s">
        <v>163</v>
      </c>
      <c r="C21" s="170" t="s">
        <v>164</v>
      </c>
      <c r="D21" s="171">
        <f t="shared" si="3"/>
        <v>1990</v>
      </c>
      <c r="E21" s="172">
        <v>1990</v>
      </c>
      <c r="F21" s="172"/>
      <c r="G21" s="173"/>
      <c r="H21" s="171">
        <f t="shared" si="4"/>
        <v>1990</v>
      </c>
      <c r="I21" s="172">
        <v>1990</v>
      </c>
      <c r="J21" s="172"/>
      <c r="K21" s="174"/>
      <c r="L21" s="175" t="e">
        <f t="shared" si="5"/>
        <v>#REF!</v>
      </c>
      <c r="M21" s="172" t="e">
        <f>'[4]1.Plánovanie, manažment a kontr'!#REF!</f>
        <v>#REF!</v>
      </c>
      <c r="N21" s="172" t="e">
        <f>'[4]1.Plánovanie, manažment a kontr'!#REF!</f>
        <v>#REF!</v>
      </c>
      <c r="O21" s="174" t="e">
        <f>'[4]1.Plánovanie, manažment a kontr'!#REF!</f>
        <v>#REF!</v>
      </c>
      <c r="P21" s="214">
        <v>2300</v>
      </c>
      <c r="Q21" s="215">
        <v>2300</v>
      </c>
      <c r="R21" s="215">
        <v>0</v>
      </c>
      <c r="S21" s="216">
        <v>0</v>
      </c>
      <c r="T21" s="175">
        <f t="shared" si="6"/>
        <v>3600</v>
      </c>
      <c r="U21" s="172">
        <f>'[4]1.Plánovanie, manažment a kontr'!$H$72</f>
        <v>3600</v>
      </c>
      <c r="V21" s="172">
        <f>'[4]1.Plánovanie, manažment a kontr'!$I$72</f>
        <v>0</v>
      </c>
      <c r="W21" s="174">
        <f>'[4]1.Plánovanie, manažment a kontr'!$J$72</f>
        <v>0</v>
      </c>
    </row>
    <row r="22" spans="1:23" ht="15.75" x14ac:dyDescent="0.25">
      <c r="A22" s="61"/>
      <c r="B22" s="169" t="s">
        <v>165</v>
      </c>
      <c r="C22" s="170" t="s">
        <v>166</v>
      </c>
      <c r="D22" s="171">
        <f t="shared" si="3"/>
        <v>5812</v>
      </c>
      <c r="E22" s="172">
        <v>5812</v>
      </c>
      <c r="F22" s="172"/>
      <c r="G22" s="173"/>
      <c r="H22" s="171">
        <f t="shared" si="4"/>
        <v>6006</v>
      </c>
      <c r="I22" s="172">
        <v>6006</v>
      </c>
      <c r="J22" s="172"/>
      <c r="K22" s="174"/>
      <c r="L22" s="175" t="e">
        <f t="shared" si="5"/>
        <v>#REF!</v>
      </c>
      <c r="M22" s="172" t="e">
        <f>'[4]1.Plánovanie, manažment a kontr'!#REF!</f>
        <v>#REF!</v>
      </c>
      <c r="N22" s="172" t="e">
        <f>'[4]1.Plánovanie, manažment a kontr'!#REF!</f>
        <v>#REF!</v>
      </c>
      <c r="O22" s="174" t="e">
        <f>'[4]1.Plánovanie, manažment a kontr'!#REF!</f>
        <v>#REF!</v>
      </c>
      <c r="P22" s="214">
        <v>11821.55</v>
      </c>
      <c r="Q22" s="215">
        <v>11821.55</v>
      </c>
      <c r="R22" s="215">
        <v>0</v>
      </c>
      <c r="S22" s="216">
        <v>0</v>
      </c>
      <c r="T22" s="175">
        <f t="shared" si="6"/>
        <v>8366</v>
      </c>
      <c r="U22" s="172">
        <f>'[4]1.Plánovanie, manažment a kontr'!$H$75</f>
        <v>8366</v>
      </c>
      <c r="V22" s="172">
        <f>'[4]1.Plánovanie, manažment a kontr'!$I$75</f>
        <v>0</v>
      </c>
      <c r="W22" s="174">
        <f>'[4]1.Plánovanie, manažment a kontr'!$J$75</f>
        <v>0</v>
      </c>
    </row>
    <row r="23" spans="1:23" ht="16.5" thickBot="1" x14ac:dyDescent="0.3">
      <c r="A23" s="61"/>
      <c r="B23" s="176" t="s">
        <v>167</v>
      </c>
      <c r="C23" s="177" t="s">
        <v>168</v>
      </c>
      <c r="D23" s="178">
        <f t="shared" si="3"/>
        <v>5673</v>
      </c>
      <c r="E23" s="179">
        <v>3412</v>
      </c>
      <c r="F23" s="179">
        <v>2261</v>
      </c>
      <c r="G23" s="180"/>
      <c r="H23" s="171">
        <f t="shared" si="4"/>
        <v>0</v>
      </c>
      <c r="I23" s="181">
        <v>0</v>
      </c>
      <c r="J23" s="181"/>
      <c r="K23" s="182"/>
      <c r="L23" s="183" t="e">
        <f t="shared" si="5"/>
        <v>#REF!</v>
      </c>
      <c r="M23" s="181" t="e">
        <f>'[4]1.Plánovanie, manažment a kontr'!#REF!</f>
        <v>#REF!</v>
      </c>
      <c r="N23" s="181" t="e">
        <f>'[4]1.Plánovanie, manažment a kontr'!#REF!</f>
        <v>#REF!</v>
      </c>
      <c r="O23" s="182" t="e">
        <f>'[4]1.Plánovanie, manažment a kontr'!#REF!</f>
        <v>#REF!</v>
      </c>
      <c r="P23" s="219">
        <v>0</v>
      </c>
      <c r="Q23" s="220">
        <v>0</v>
      </c>
      <c r="R23" s="220">
        <v>0</v>
      </c>
      <c r="S23" s="221">
        <v>0</v>
      </c>
      <c r="T23" s="183">
        <f t="shared" si="6"/>
        <v>0</v>
      </c>
      <c r="U23" s="181">
        <f>'[4]1.Plánovanie, manažment a kontr'!$H$79</f>
        <v>0</v>
      </c>
      <c r="V23" s="181">
        <f>'[4]1.Plánovanie, manažment a kontr'!$I$79</f>
        <v>0</v>
      </c>
      <c r="W23" s="182">
        <f>'[4]1.Plánovanie, manažment a kontr'!$J$79</f>
        <v>0</v>
      </c>
    </row>
    <row r="24" spans="1:23" s="63" customFormat="1" ht="14.25" x14ac:dyDescent="0.2">
      <c r="A24" s="77"/>
      <c r="B24" s="154" t="s">
        <v>169</v>
      </c>
      <c r="C24" s="155"/>
      <c r="D24" s="149" t="e">
        <f t="shared" ref="D24:W24" si="7">D25+D34+D37</f>
        <v>#REF!</v>
      </c>
      <c r="E24" s="150">
        <f t="shared" si="7"/>
        <v>34198</v>
      </c>
      <c r="F24" s="150" t="e">
        <f t="shared" si="7"/>
        <v>#REF!</v>
      </c>
      <c r="G24" s="151" t="e">
        <f t="shared" si="7"/>
        <v>#REF!</v>
      </c>
      <c r="H24" s="149" t="e">
        <f>H25+H34+H37-1</f>
        <v>#REF!</v>
      </c>
      <c r="I24" s="150">
        <f>I25+I34+I37-1</f>
        <v>23616</v>
      </c>
      <c r="J24" s="150" t="e">
        <f t="shared" si="7"/>
        <v>#REF!</v>
      </c>
      <c r="K24" s="152" t="e">
        <f t="shared" si="7"/>
        <v>#REF!</v>
      </c>
      <c r="L24" s="153" t="e">
        <f t="shared" si="7"/>
        <v>#REF!</v>
      </c>
      <c r="M24" s="150" t="e">
        <f t="shared" si="7"/>
        <v>#REF!</v>
      </c>
      <c r="N24" s="150" t="e">
        <f t="shared" si="7"/>
        <v>#REF!</v>
      </c>
      <c r="O24" s="152" t="e">
        <f t="shared" si="7"/>
        <v>#REF!</v>
      </c>
      <c r="P24" s="222">
        <v>32781.14</v>
      </c>
      <c r="Q24" s="223">
        <v>32781.14</v>
      </c>
      <c r="R24" s="212">
        <v>0</v>
      </c>
      <c r="S24" s="213">
        <v>0</v>
      </c>
      <c r="T24" s="153" t="e">
        <f t="shared" si="7"/>
        <v>#REF!</v>
      </c>
      <c r="U24" s="150">
        <f t="shared" si="7"/>
        <v>14525</v>
      </c>
      <c r="V24" s="150" t="e">
        <f t="shared" si="7"/>
        <v>#REF!</v>
      </c>
      <c r="W24" s="152" t="e">
        <f t="shared" si="7"/>
        <v>#REF!</v>
      </c>
    </row>
    <row r="25" spans="1:23" ht="15.75" x14ac:dyDescent="0.25">
      <c r="A25" s="61"/>
      <c r="B25" s="169" t="s">
        <v>170</v>
      </c>
      <c r="C25" s="184" t="s">
        <v>171</v>
      </c>
      <c r="D25" s="171" t="e">
        <f t="shared" ref="D25:W25" si="8">SUM(D26:D33)</f>
        <v>#REF!</v>
      </c>
      <c r="E25" s="172">
        <f t="shared" si="8"/>
        <v>23986</v>
      </c>
      <c r="F25" s="172" t="e">
        <f t="shared" si="8"/>
        <v>#REF!</v>
      </c>
      <c r="G25" s="173" t="e">
        <f t="shared" si="8"/>
        <v>#REF!</v>
      </c>
      <c r="H25" s="171" t="e">
        <f t="shared" si="8"/>
        <v>#REF!</v>
      </c>
      <c r="I25" s="172">
        <f t="shared" si="8"/>
        <v>7699</v>
      </c>
      <c r="J25" s="172" t="e">
        <f t="shared" si="8"/>
        <v>#REF!</v>
      </c>
      <c r="K25" s="174" t="e">
        <f t="shared" si="8"/>
        <v>#REF!</v>
      </c>
      <c r="L25" s="175" t="e">
        <f t="shared" si="8"/>
        <v>#REF!</v>
      </c>
      <c r="M25" s="172" t="e">
        <f t="shared" si="8"/>
        <v>#REF!</v>
      </c>
      <c r="N25" s="172" t="e">
        <f t="shared" si="8"/>
        <v>#REF!</v>
      </c>
      <c r="O25" s="174" t="e">
        <f t="shared" si="8"/>
        <v>#REF!</v>
      </c>
      <c r="P25" s="214">
        <v>17531.349999999999</v>
      </c>
      <c r="Q25" s="215">
        <v>17531.349999999999</v>
      </c>
      <c r="R25" s="215">
        <v>0</v>
      </c>
      <c r="S25" s="216">
        <v>0</v>
      </c>
      <c r="T25" s="175">
        <f t="shared" si="8"/>
        <v>9375</v>
      </c>
      <c r="U25" s="172">
        <f t="shared" si="8"/>
        <v>9375</v>
      </c>
      <c r="V25" s="172">
        <f t="shared" si="8"/>
        <v>0</v>
      </c>
      <c r="W25" s="174">
        <f t="shared" si="8"/>
        <v>0</v>
      </c>
    </row>
    <row r="26" spans="1:23" ht="15.75" x14ac:dyDescent="0.25">
      <c r="A26" s="85"/>
      <c r="B26" s="70">
        <v>1</v>
      </c>
      <c r="C26" s="84" t="s">
        <v>172</v>
      </c>
      <c r="D26" s="72" t="e">
        <f t="shared" ref="D26:D33" si="9">SUM(E26:G26)</f>
        <v>#REF!</v>
      </c>
      <c r="E26" s="73">
        <v>47</v>
      </c>
      <c r="F26" s="73" t="e">
        <f>'[4]2. Propagácia a marketing'!#REF!</f>
        <v>#REF!</v>
      </c>
      <c r="G26" s="74" t="e">
        <f>'[4]2. Propagácia a marketing'!#REF!</f>
        <v>#REF!</v>
      </c>
      <c r="H26" s="72" t="e">
        <f t="shared" ref="H26:H33" si="10">SUM(I26:K26)</f>
        <v>#REF!</v>
      </c>
      <c r="I26" s="73">
        <v>110</v>
      </c>
      <c r="J26" s="73" t="e">
        <f>'[4]2. Propagácia a marketing'!#REF!</f>
        <v>#REF!</v>
      </c>
      <c r="K26" s="75" t="e">
        <f>'[4]2. Propagácia a marketing'!#REF!</f>
        <v>#REF!</v>
      </c>
      <c r="L26" s="76" t="e">
        <f t="shared" ref="L26:L33" si="11">SUM(M26:O26)</f>
        <v>#REF!</v>
      </c>
      <c r="M26" s="73" t="e">
        <f>'[4]2. Propagácia a marketing'!#REF!</f>
        <v>#REF!</v>
      </c>
      <c r="N26" s="73" t="e">
        <f>'[4]2. Propagácia a marketing'!#REF!</f>
        <v>#REF!</v>
      </c>
      <c r="O26" s="75" t="e">
        <f>'[4]2. Propagácia a marketing'!#REF!</f>
        <v>#REF!</v>
      </c>
      <c r="P26" s="214">
        <v>128.30000000000001</v>
      </c>
      <c r="Q26" s="217">
        <v>128.30000000000001</v>
      </c>
      <c r="R26" s="217">
        <v>0</v>
      </c>
      <c r="S26" s="218">
        <v>0</v>
      </c>
      <c r="T26" s="76">
        <f t="shared" ref="T26:T33" si="12">SUM(U26:W26)</f>
        <v>130</v>
      </c>
      <c r="U26" s="73">
        <f>'[4]2. Propagácia a marketing'!$H$5</f>
        <v>130</v>
      </c>
      <c r="V26" s="73">
        <f>'[4]2. Propagácia a marketing'!$I$5</f>
        <v>0</v>
      </c>
      <c r="W26" s="75">
        <f>'[4]2. Propagácia a marketing'!$J$5</f>
        <v>0</v>
      </c>
    </row>
    <row r="27" spans="1:23" ht="15.75" x14ac:dyDescent="0.25">
      <c r="A27" s="61"/>
      <c r="B27" s="70">
        <v>2</v>
      </c>
      <c r="C27" s="86" t="s">
        <v>173</v>
      </c>
      <c r="D27" s="72" t="e">
        <f t="shared" si="9"/>
        <v>#REF!</v>
      </c>
      <c r="E27" s="73">
        <v>503</v>
      </c>
      <c r="F27" s="73" t="e">
        <f>'[4]2. Propagácia a marketing'!#REF!</f>
        <v>#REF!</v>
      </c>
      <c r="G27" s="74" t="e">
        <f>'[4]2. Propagácia a marketing'!#REF!</f>
        <v>#REF!</v>
      </c>
      <c r="H27" s="72" t="e">
        <f t="shared" si="10"/>
        <v>#REF!</v>
      </c>
      <c r="I27" s="73">
        <v>239</v>
      </c>
      <c r="J27" s="73" t="e">
        <f>'[4]2. Propagácia a marketing'!#REF!</f>
        <v>#REF!</v>
      </c>
      <c r="K27" s="75" t="e">
        <f>'[4]2. Propagácia a marketing'!#REF!</f>
        <v>#REF!</v>
      </c>
      <c r="L27" s="76" t="e">
        <f t="shared" si="11"/>
        <v>#REF!</v>
      </c>
      <c r="M27" s="73" t="e">
        <f>'[4]2. Propagácia a marketing'!#REF!</f>
        <v>#REF!</v>
      </c>
      <c r="N27" s="73" t="e">
        <f>'[4]2. Propagácia a marketing'!#REF!</f>
        <v>#REF!</v>
      </c>
      <c r="O27" s="75" t="e">
        <f>'[4]2. Propagácia a marketing'!#REF!</f>
        <v>#REF!</v>
      </c>
      <c r="P27" s="214">
        <v>168.38</v>
      </c>
      <c r="Q27" s="217">
        <v>168.38</v>
      </c>
      <c r="R27" s="217">
        <v>0</v>
      </c>
      <c r="S27" s="218">
        <v>0</v>
      </c>
      <c r="T27" s="76">
        <f t="shared" si="12"/>
        <v>1000</v>
      </c>
      <c r="U27" s="73">
        <f>'[4]2. Propagácia a marketing'!$H$7</f>
        <v>1000</v>
      </c>
      <c r="V27" s="73">
        <f>'[4]2. Propagácia a marketing'!$I$7</f>
        <v>0</v>
      </c>
      <c r="W27" s="75">
        <f>'[4]2. Propagácia a marketing'!$J$7</f>
        <v>0</v>
      </c>
    </row>
    <row r="28" spans="1:23" ht="15.75" x14ac:dyDescent="0.25">
      <c r="A28" s="61"/>
      <c r="B28" s="70">
        <v>3</v>
      </c>
      <c r="C28" s="84" t="s">
        <v>174</v>
      </c>
      <c r="D28" s="72" t="e">
        <f t="shared" si="9"/>
        <v>#REF!</v>
      </c>
      <c r="E28" s="73">
        <v>1371</v>
      </c>
      <c r="F28" s="73" t="e">
        <f>'[4]2. Propagácia a marketing'!#REF!</f>
        <v>#REF!</v>
      </c>
      <c r="G28" s="74" t="e">
        <f>'[4]2. Propagácia a marketing'!#REF!</f>
        <v>#REF!</v>
      </c>
      <c r="H28" s="72" t="e">
        <f t="shared" si="10"/>
        <v>#REF!</v>
      </c>
      <c r="I28" s="73">
        <v>1669</v>
      </c>
      <c r="J28" s="73" t="e">
        <f>'[4]2. Propagácia a marketing'!#REF!</f>
        <v>#REF!</v>
      </c>
      <c r="K28" s="75" t="e">
        <f>'[4]2. Propagácia a marketing'!#REF!</f>
        <v>#REF!</v>
      </c>
      <c r="L28" s="76" t="e">
        <f t="shared" si="11"/>
        <v>#REF!</v>
      </c>
      <c r="M28" s="73" t="e">
        <f>'[4]2. Propagácia a marketing'!#REF!</f>
        <v>#REF!</v>
      </c>
      <c r="N28" s="73" t="e">
        <f>'[4]2. Propagácia a marketing'!#REF!</f>
        <v>#REF!</v>
      </c>
      <c r="O28" s="75" t="e">
        <f>'[4]2. Propagácia a marketing'!#REF!</f>
        <v>#REF!</v>
      </c>
      <c r="P28" s="214">
        <v>14531.72</v>
      </c>
      <c r="Q28" s="217">
        <v>14531.72</v>
      </c>
      <c r="R28" s="217">
        <v>0</v>
      </c>
      <c r="S28" s="218">
        <v>0</v>
      </c>
      <c r="T28" s="76">
        <f t="shared" si="12"/>
        <v>5765</v>
      </c>
      <c r="U28" s="73">
        <f>'[4]2. Propagácia a marketing'!$H$11</f>
        <v>5765</v>
      </c>
      <c r="V28" s="73">
        <f>'[4]2. Propagácia a marketing'!$I$11</f>
        <v>0</v>
      </c>
      <c r="W28" s="75">
        <f>'[4]2. Propagácia a marketing'!$J$11</f>
        <v>0</v>
      </c>
    </row>
    <row r="29" spans="1:23" ht="15.75" x14ac:dyDescent="0.25">
      <c r="A29" s="61"/>
      <c r="B29" s="70">
        <v>4</v>
      </c>
      <c r="C29" s="84" t="s">
        <v>175</v>
      </c>
      <c r="D29" s="72" t="e">
        <f t="shared" si="9"/>
        <v>#REF!</v>
      </c>
      <c r="E29" s="73">
        <v>8785</v>
      </c>
      <c r="F29" s="73" t="e">
        <f>'[4]2. Propagácia a marketing'!#REF!</f>
        <v>#REF!</v>
      </c>
      <c r="G29" s="74" t="e">
        <f>'[4]2. Propagácia a marketing'!#REF!</f>
        <v>#REF!</v>
      </c>
      <c r="H29" s="72" t="e">
        <f t="shared" si="10"/>
        <v>#REF!</v>
      </c>
      <c r="I29" s="73">
        <v>2024</v>
      </c>
      <c r="J29" s="73" t="e">
        <f>'[4]2. Propagácia a marketing'!#REF!</f>
        <v>#REF!</v>
      </c>
      <c r="K29" s="75" t="e">
        <f>'[4]2. Propagácia a marketing'!#REF!</f>
        <v>#REF!</v>
      </c>
      <c r="L29" s="76" t="e">
        <f t="shared" si="11"/>
        <v>#REF!</v>
      </c>
      <c r="M29" s="73" t="e">
        <f>'[4]2. Propagácia a marketing'!#REF!</f>
        <v>#REF!</v>
      </c>
      <c r="N29" s="73" t="e">
        <f>'[4]2. Propagácia a marketing'!#REF!</f>
        <v>#REF!</v>
      </c>
      <c r="O29" s="75" t="e">
        <f>'[4]2. Propagácia a marketing'!#REF!</f>
        <v>#REF!</v>
      </c>
      <c r="P29" s="214">
        <v>0</v>
      </c>
      <c r="Q29" s="217">
        <v>0</v>
      </c>
      <c r="R29" s="217">
        <v>0</v>
      </c>
      <c r="S29" s="218">
        <v>0</v>
      </c>
      <c r="T29" s="76">
        <f t="shared" si="12"/>
        <v>1000</v>
      </c>
      <c r="U29" s="73">
        <f>'[4]2. Propagácia a marketing'!$H$19</f>
        <v>1000</v>
      </c>
      <c r="V29" s="73">
        <f>'[4]2. Propagácia a marketing'!$I$19</f>
        <v>0</v>
      </c>
      <c r="W29" s="75">
        <f>'[4]2. Propagácia a marketing'!$J$19</f>
        <v>0</v>
      </c>
    </row>
    <row r="30" spans="1:23" ht="15.75" x14ac:dyDescent="0.25">
      <c r="A30" s="61"/>
      <c r="B30" s="70">
        <v>5</v>
      </c>
      <c r="C30" s="84" t="s">
        <v>176</v>
      </c>
      <c r="D30" s="72" t="e">
        <f t="shared" si="9"/>
        <v>#REF!</v>
      </c>
      <c r="E30" s="73">
        <v>1511</v>
      </c>
      <c r="F30" s="73" t="e">
        <f>'[4]2. Propagácia a marketing'!#REF!</f>
        <v>#REF!</v>
      </c>
      <c r="G30" s="74" t="e">
        <f>'[4]2. Propagácia a marketing'!#REF!</f>
        <v>#REF!</v>
      </c>
      <c r="H30" s="72" t="e">
        <f t="shared" si="10"/>
        <v>#REF!</v>
      </c>
      <c r="I30" s="73">
        <v>764</v>
      </c>
      <c r="J30" s="73" t="e">
        <f>'[4]2. Propagácia a marketing'!#REF!</f>
        <v>#REF!</v>
      </c>
      <c r="K30" s="75" t="e">
        <f>'[4]2. Propagácia a marketing'!#REF!</f>
        <v>#REF!</v>
      </c>
      <c r="L30" s="76" t="e">
        <f t="shared" si="11"/>
        <v>#REF!</v>
      </c>
      <c r="M30" s="73" t="e">
        <f>'[4]2. Propagácia a marketing'!#REF!</f>
        <v>#REF!</v>
      </c>
      <c r="N30" s="73" t="e">
        <f>'[4]2. Propagácia a marketing'!#REF!</f>
        <v>#REF!</v>
      </c>
      <c r="O30" s="75" t="e">
        <f>'[4]2. Propagácia a marketing'!#REF!</f>
        <v>#REF!</v>
      </c>
      <c r="P30" s="214">
        <v>1265</v>
      </c>
      <c r="Q30" s="217">
        <v>1265</v>
      </c>
      <c r="R30" s="217">
        <v>0</v>
      </c>
      <c r="S30" s="218">
        <v>0</v>
      </c>
      <c r="T30" s="76">
        <f t="shared" si="12"/>
        <v>0</v>
      </c>
      <c r="U30" s="73">
        <f>'[4]2. Propagácia a marketing'!$H$21</f>
        <v>0</v>
      </c>
      <c r="V30" s="73">
        <f>'[4]2. Propagácia a marketing'!$I$21</f>
        <v>0</v>
      </c>
      <c r="W30" s="75">
        <f>'[4]2. Propagácia a marketing'!$J$21</f>
        <v>0</v>
      </c>
    </row>
    <row r="31" spans="1:23" ht="15.75" x14ac:dyDescent="0.25">
      <c r="A31" s="61"/>
      <c r="B31" s="70">
        <v>6</v>
      </c>
      <c r="C31" s="84" t="s">
        <v>177</v>
      </c>
      <c r="D31" s="72" t="e">
        <f t="shared" si="9"/>
        <v>#REF!</v>
      </c>
      <c r="E31" s="73">
        <v>3470</v>
      </c>
      <c r="F31" s="73" t="e">
        <f>'[4]2. Propagácia a marketing'!#REF!</f>
        <v>#REF!</v>
      </c>
      <c r="G31" s="74" t="e">
        <f>'[4]2. Propagácia a marketing'!#REF!</f>
        <v>#REF!</v>
      </c>
      <c r="H31" s="72" t="e">
        <f t="shared" si="10"/>
        <v>#REF!</v>
      </c>
      <c r="I31" s="73">
        <v>1363</v>
      </c>
      <c r="J31" s="73" t="e">
        <f>'[4]2. Propagácia a marketing'!#REF!</f>
        <v>#REF!</v>
      </c>
      <c r="K31" s="75" t="e">
        <f>'[4]2. Propagácia a marketing'!#REF!</f>
        <v>#REF!</v>
      </c>
      <c r="L31" s="76" t="e">
        <f t="shared" si="11"/>
        <v>#REF!</v>
      </c>
      <c r="M31" s="73" t="e">
        <f>'[4]2. Propagácia a marketing'!#REF!</f>
        <v>#REF!</v>
      </c>
      <c r="N31" s="73" t="e">
        <f>'[4]2. Propagácia a marketing'!#REF!</f>
        <v>#REF!</v>
      </c>
      <c r="O31" s="75" t="e">
        <f>'[4]2. Propagácia a marketing'!#REF!</f>
        <v>#REF!</v>
      </c>
      <c r="P31" s="214">
        <v>60.95</v>
      </c>
      <c r="Q31" s="217">
        <v>60.95</v>
      </c>
      <c r="R31" s="217">
        <v>0</v>
      </c>
      <c r="S31" s="218">
        <v>0</v>
      </c>
      <c r="T31" s="76">
        <f t="shared" si="12"/>
        <v>0</v>
      </c>
      <c r="U31" s="73">
        <f>'[4]2. Propagácia a marketing'!$H$24</f>
        <v>0</v>
      </c>
      <c r="V31" s="73">
        <f>'[4]2. Propagácia a marketing'!$I$24</f>
        <v>0</v>
      </c>
      <c r="W31" s="75">
        <f>'[4]2. Propagácia a marketing'!$J$24</f>
        <v>0</v>
      </c>
    </row>
    <row r="32" spans="1:23" ht="15.75" x14ac:dyDescent="0.25">
      <c r="A32" s="61"/>
      <c r="B32" s="70">
        <v>7</v>
      </c>
      <c r="C32" s="84" t="s">
        <v>178</v>
      </c>
      <c r="D32" s="72" t="e">
        <f t="shared" si="9"/>
        <v>#REF!</v>
      </c>
      <c r="E32" s="73">
        <v>0</v>
      </c>
      <c r="F32" s="73" t="e">
        <f>'[4]2. Propagácia a marketing'!#REF!</f>
        <v>#REF!</v>
      </c>
      <c r="G32" s="74" t="e">
        <f>'[4]2. Propagácia a marketing'!#REF!</f>
        <v>#REF!</v>
      </c>
      <c r="H32" s="72" t="e">
        <f t="shared" si="10"/>
        <v>#REF!</v>
      </c>
      <c r="I32" s="73">
        <v>1530</v>
      </c>
      <c r="J32" s="73" t="e">
        <f>'[4]2. Propagácia a marketing'!#REF!</f>
        <v>#REF!</v>
      </c>
      <c r="K32" s="75" t="e">
        <f>'[4]2. Propagácia a marketing'!#REF!</f>
        <v>#REF!</v>
      </c>
      <c r="L32" s="76" t="e">
        <f t="shared" si="11"/>
        <v>#REF!</v>
      </c>
      <c r="M32" s="73" t="e">
        <f>'[4]2. Propagácia a marketing'!#REF!</f>
        <v>#REF!</v>
      </c>
      <c r="N32" s="73" t="e">
        <f>'[4]2. Propagácia a marketing'!#REF!</f>
        <v>#REF!</v>
      </c>
      <c r="O32" s="75" t="e">
        <f>'[4]2. Propagácia a marketing'!#REF!</f>
        <v>#REF!</v>
      </c>
      <c r="P32" s="214">
        <v>1377</v>
      </c>
      <c r="Q32" s="217">
        <v>1377</v>
      </c>
      <c r="R32" s="217">
        <v>0</v>
      </c>
      <c r="S32" s="218">
        <v>0</v>
      </c>
      <c r="T32" s="76">
        <f t="shared" si="12"/>
        <v>1480</v>
      </c>
      <c r="U32" s="73">
        <f>'[4]2. Propagácia a marketing'!$H$26</f>
        <v>1480</v>
      </c>
      <c r="V32" s="73">
        <f>'[4]2. Propagácia a marketing'!$I$26</f>
        <v>0</v>
      </c>
      <c r="W32" s="75">
        <f>'[4]2. Propagácia a marketing'!$J$26</f>
        <v>0</v>
      </c>
    </row>
    <row r="33" spans="1:23" ht="15.75" x14ac:dyDescent="0.25">
      <c r="A33" s="61"/>
      <c r="B33" s="70">
        <v>8</v>
      </c>
      <c r="C33" s="84" t="s">
        <v>179</v>
      </c>
      <c r="D33" s="72" t="e">
        <f t="shared" si="9"/>
        <v>#REF!</v>
      </c>
      <c r="E33" s="73">
        <v>8299</v>
      </c>
      <c r="F33" s="73" t="e">
        <f>'[4]2. Propagácia a marketing'!#REF!</f>
        <v>#REF!</v>
      </c>
      <c r="G33" s="74" t="e">
        <f>'[4]2. Propagácia a marketing'!#REF!</f>
        <v>#REF!</v>
      </c>
      <c r="H33" s="72" t="e">
        <f t="shared" si="10"/>
        <v>#REF!</v>
      </c>
      <c r="I33" s="73">
        <v>0</v>
      </c>
      <c r="J33" s="73" t="e">
        <f>'[4]2. Propagácia a marketing'!#REF!</f>
        <v>#REF!</v>
      </c>
      <c r="K33" s="75" t="e">
        <f>'[4]2. Propagácia a marketing'!#REF!</f>
        <v>#REF!</v>
      </c>
      <c r="L33" s="76" t="e">
        <f t="shared" si="11"/>
        <v>#REF!</v>
      </c>
      <c r="M33" s="73" t="e">
        <f>'[4]2. Propagácia a marketing'!#REF!</f>
        <v>#REF!</v>
      </c>
      <c r="N33" s="73" t="e">
        <f>'[4]2. Propagácia a marketing'!#REF!</f>
        <v>#REF!</v>
      </c>
      <c r="O33" s="75" t="e">
        <f>'[4]2. Propagácia a marketing'!#REF!</f>
        <v>#REF!</v>
      </c>
      <c r="P33" s="214">
        <v>0</v>
      </c>
      <c r="Q33" s="217">
        <v>0</v>
      </c>
      <c r="R33" s="217">
        <v>0</v>
      </c>
      <c r="S33" s="218">
        <v>0</v>
      </c>
      <c r="T33" s="76">
        <f t="shared" si="12"/>
        <v>0</v>
      </c>
      <c r="U33" s="73">
        <f>'[4]2. Propagácia a marketing'!$H$28</f>
        <v>0</v>
      </c>
      <c r="V33" s="73">
        <f>'[4]2. Propagácia a marketing'!$I$28</f>
        <v>0</v>
      </c>
      <c r="W33" s="75">
        <f>'[4]2. Propagácia a marketing'!$J$28</f>
        <v>0</v>
      </c>
    </row>
    <row r="34" spans="1:23" ht="15.75" x14ac:dyDescent="0.25">
      <c r="B34" s="169" t="s">
        <v>180</v>
      </c>
      <c r="C34" s="184" t="s">
        <v>181</v>
      </c>
      <c r="D34" s="171" t="e">
        <f t="shared" ref="D34:W34" si="13">SUM(D35:D36)</f>
        <v>#REF!</v>
      </c>
      <c r="E34" s="172">
        <f t="shared" si="13"/>
        <v>3755</v>
      </c>
      <c r="F34" s="172" t="e">
        <f t="shared" si="13"/>
        <v>#REF!</v>
      </c>
      <c r="G34" s="173" t="e">
        <f t="shared" si="13"/>
        <v>#REF!</v>
      </c>
      <c r="H34" s="171" t="e">
        <f t="shared" si="13"/>
        <v>#REF!</v>
      </c>
      <c r="I34" s="172">
        <f t="shared" si="13"/>
        <v>11564</v>
      </c>
      <c r="J34" s="172" t="e">
        <f t="shared" si="13"/>
        <v>#REF!</v>
      </c>
      <c r="K34" s="174" t="e">
        <f t="shared" si="13"/>
        <v>#REF!</v>
      </c>
      <c r="L34" s="175" t="e">
        <f t="shared" si="13"/>
        <v>#REF!</v>
      </c>
      <c r="M34" s="172" t="e">
        <f t="shared" si="13"/>
        <v>#REF!</v>
      </c>
      <c r="N34" s="172" t="e">
        <f t="shared" si="13"/>
        <v>#REF!</v>
      </c>
      <c r="O34" s="174" t="e">
        <f t="shared" si="13"/>
        <v>#REF!</v>
      </c>
      <c r="P34" s="214">
        <v>14469.77</v>
      </c>
      <c r="Q34" s="215">
        <v>14469.77</v>
      </c>
      <c r="R34" s="215">
        <v>0</v>
      </c>
      <c r="S34" s="216">
        <v>0</v>
      </c>
      <c r="T34" s="175" t="e">
        <f t="shared" si="13"/>
        <v>#REF!</v>
      </c>
      <c r="U34" s="172">
        <f t="shared" si="13"/>
        <v>4150</v>
      </c>
      <c r="V34" s="172" t="e">
        <f t="shared" si="13"/>
        <v>#REF!</v>
      </c>
      <c r="W34" s="174" t="e">
        <f t="shared" si="13"/>
        <v>#REF!</v>
      </c>
    </row>
    <row r="35" spans="1:23" ht="15.75" x14ac:dyDescent="0.25">
      <c r="B35" s="70">
        <v>1</v>
      </c>
      <c r="C35" s="84" t="s">
        <v>182</v>
      </c>
      <c r="D35" s="72" t="e">
        <f>SUM(E35:G35)</f>
        <v>#REF!</v>
      </c>
      <c r="E35" s="73">
        <v>2306</v>
      </c>
      <c r="F35" s="73" t="e">
        <f>'[4]2. Propagácia a marketing'!#REF!</f>
        <v>#REF!</v>
      </c>
      <c r="G35" s="74" t="e">
        <f>'[4]2. Propagácia a marketing'!#REF!</f>
        <v>#REF!</v>
      </c>
      <c r="H35" s="72" t="e">
        <f>SUM(I35:K35)</f>
        <v>#REF!</v>
      </c>
      <c r="I35" s="73">
        <v>9757</v>
      </c>
      <c r="J35" s="73" t="e">
        <f>'[4]2. Propagácia a marketing'!#REF!</f>
        <v>#REF!</v>
      </c>
      <c r="K35" s="75" t="e">
        <f>'[4]2. Propagácia a marketing'!#REF!</f>
        <v>#REF!</v>
      </c>
      <c r="L35" s="76" t="e">
        <f>SUM(M35:O35)</f>
        <v>#REF!</v>
      </c>
      <c r="M35" s="73" t="e">
        <f>'[4]2. Propagácia a marketing'!#REF!</f>
        <v>#REF!</v>
      </c>
      <c r="N35" s="73" t="e">
        <f>'[4]2. Propagácia a marketing'!#REF!</f>
        <v>#REF!</v>
      </c>
      <c r="O35" s="75" t="e">
        <f>'[4]2. Propagácia a marketing'!#REF!</f>
        <v>#REF!</v>
      </c>
      <c r="P35" s="214">
        <v>13379.77</v>
      </c>
      <c r="Q35" s="217">
        <v>13379.77</v>
      </c>
      <c r="R35" s="217">
        <v>0</v>
      </c>
      <c r="S35" s="218">
        <v>0</v>
      </c>
      <c r="T35" s="76">
        <f>SUM(U35:W35)</f>
        <v>3580</v>
      </c>
      <c r="U35" s="73">
        <f>'[4]2. Propagácia a marketing'!$H$32</f>
        <v>3580</v>
      </c>
      <c r="V35" s="73">
        <f>'[4]2. Propagácia a marketing'!$I$32</f>
        <v>0</v>
      </c>
      <c r="W35" s="75">
        <f>'[4]2. Propagácia a marketing'!$J$32</f>
        <v>0</v>
      </c>
    </row>
    <row r="36" spans="1:23" ht="15.75" x14ac:dyDescent="0.25">
      <c r="B36" s="70">
        <v>2</v>
      </c>
      <c r="C36" s="84" t="s">
        <v>183</v>
      </c>
      <c r="D36" s="72" t="e">
        <f>SUM(E36:G36)</f>
        <v>#REF!</v>
      </c>
      <c r="E36" s="73">
        <v>1449</v>
      </c>
      <c r="F36" s="73" t="e">
        <f>'[4]2. Propagácia a marketing'!#REF!</f>
        <v>#REF!</v>
      </c>
      <c r="G36" s="74" t="e">
        <f>'[4]2. Propagácia a marketing'!#REF!</f>
        <v>#REF!</v>
      </c>
      <c r="H36" s="72" t="e">
        <f>SUM(I36:K36)</f>
        <v>#REF!</v>
      </c>
      <c r="I36" s="73">
        <v>1807</v>
      </c>
      <c r="J36" s="73" t="e">
        <f>'[4]2. Propagácia a marketing'!#REF!</f>
        <v>#REF!</v>
      </c>
      <c r="K36" s="75" t="e">
        <f>'[4]2. Propagácia a marketing'!#REF!</f>
        <v>#REF!</v>
      </c>
      <c r="L36" s="76" t="e">
        <f>SUM(M36:O36)</f>
        <v>#REF!</v>
      </c>
      <c r="M36" s="73" t="e">
        <f>'[4]2. Propagácia a marketing'!#REF!</f>
        <v>#REF!</v>
      </c>
      <c r="N36" s="73" t="e">
        <f>'[4]2. Propagácia a marketing'!#REF!</f>
        <v>#REF!</v>
      </c>
      <c r="O36" s="75" t="e">
        <f>'[4]2. Propagácia a marketing'!#REF!</f>
        <v>#REF!</v>
      </c>
      <c r="P36" s="214">
        <v>1090</v>
      </c>
      <c r="Q36" s="217">
        <v>1090</v>
      </c>
      <c r="R36" s="217">
        <v>0</v>
      </c>
      <c r="S36" s="218">
        <v>0</v>
      </c>
      <c r="T36" s="76" t="e">
        <f>SUM(U36:W36)</f>
        <v>#REF!</v>
      </c>
      <c r="U36" s="73">
        <f>'[4]2. Propagácia a marketing'!$H$54</f>
        <v>570</v>
      </c>
      <c r="V36" s="73" t="e">
        <f>'[4]2. Propagácia a marketing'!$I$54</f>
        <v>#REF!</v>
      </c>
      <c r="W36" s="75" t="e">
        <f>'[4]2. Propagácia a marketing'!$J$54</f>
        <v>#REF!</v>
      </c>
    </row>
    <row r="37" spans="1:23" ht="16.5" thickBot="1" x14ac:dyDescent="0.3">
      <c r="A37" s="85"/>
      <c r="B37" s="176" t="s">
        <v>184</v>
      </c>
      <c r="C37" s="185" t="s">
        <v>185</v>
      </c>
      <c r="D37" s="178" t="e">
        <f>SUM(E37:G37)</f>
        <v>#REF!</v>
      </c>
      <c r="E37" s="179">
        <v>6457</v>
      </c>
      <c r="F37" s="179" t="e">
        <f>'[4]2. Propagácia a marketing'!#REF!</f>
        <v>#REF!</v>
      </c>
      <c r="G37" s="180" t="e">
        <f>'[4]2. Propagácia a marketing'!#REF!</f>
        <v>#REF!</v>
      </c>
      <c r="H37" s="186" t="e">
        <f>SUM(I37:K37)</f>
        <v>#REF!</v>
      </c>
      <c r="I37" s="181">
        <v>4354</v>
      </c>
      <c r="J37" s="181" t="e">
        <f>'[4]2. Propagácia a marketing'!#REF!</f>
        <v>#REF!</v>
      </c>
      <c r="K37" s="182" t="e">
        <f>'[4]2. Propagácia a marketing'!#REF!</f>
        <v>#REF!</v>
      </c>
      <c r="L37" s="187" t="e">
        <f>SUM(M37:O37)</f>
        <v>#REF!</v>
      </c>
      <c r="M37" s="179" t="e">
        <f>'[4]2. Propagácia a marketing'!#REF!</f>
        <v>#REF!</v>
      </c>
      <c r="N37" s="179" t="e">
        <f>'[4]2. Propagácia a marketing'!#REF!</f>
        <v>#REF!</v>
      </c>
      <c r="O37" s="188" t="e">
        <f>'[4]2. Propagácia a marketing'!#REF!</f>
        <v>#REF!</v>
      </c>
      <c r="P37" s="224">
        <v>780.02</v>
      </c>
      <c r="Q37" s="225">
        <v>780.02</v>
      </c>
      <c r="R37" s="225">
        <v>0</v>
      </c>
      <c r="S37" s="226">
        <v>0</v>
      </c>
      <c r="T37" s="187" t="e">
        <f>SUM(U37:W37)</f>
        <v>#REF!</v>
      </c>
      <c r="U37" s="179">
        <f>'[4]2. Propagácia a marketing'!$H$60</f>
        <v>1000</v>
      </c>
      <c r="V37" s="179" t="e">
        <f>'[4]2. Propagácia a marketing'!$I$60</f>
        <v>#REF!</v>
      </c>
      <c r="W37" s="188" t="e">
        <f>'[4]2. Propagácia a marketing'!$J$60</f>
        <v>#REF!</v>
      </c>
    </row>
    <row r="38" spans="1:23" s="63" customFormat="1" ht="14.25" x14ac:dyDescent="0.2">
      <c r="A38" s="91"/>
      <c r="B38" s="154" t="s">
        <v>186</v>
      </c>
      <c r="C38" s="155"/>
      <c r="D38" s="149" t="e">
        <f t="shared" ref="D38:W38" si="14">D39+D40+D41+D46+D47</f>
        <v>#REF!</v>
      </c>
      <c r="E38" s="150">
        <f t="shared" si="14"/>
        <v>271426</v>
      </c>
      <c r="F38" s="150" t="e">
        <f t="shared" si="14"/>
        <v>#REF!</v>
      </c>
      <c r="G38" s="151" t="e">
        <f t="shared" si="14"/>
        <v>#REF!</v>
      </c>
      <c r="H38" s="149" t="e">
        <f t="shared" si="14"/>
        <v>#REF!</v>
      </c>
      <c r="I38" s="150">
        <f t="shared" si="14"/>
        <v>197118</v>
      </c>
      <c r="J38" s="150" t="e">
        <f t="shared" si="14"/>
        <v>#REF!</v>
      </c>
      <c r="K38" s="152" t="e">
        <f t="shared" si="14"/>
        <v>#REF!</v>
      </c>
      <c r="L38" s="153" t="e">
        <f t="shared" si="14"/>
        <v>#REF!</v>
      </c>
      <c r="M38" s="150" t="e">
        <f t="shared" si="14"/>
        <v>#REF!</v>
      </c>
      <c r="N38" s="150" t="e">
        <f t="shared" si="14"/>
        <v>#REF!</v>
      </c>
      <c r="O38" s="152" t="e">
        <f t="shared" si="14"/>
        <v>#REF!</v>
      </c>
      <c r="P38" s="222">
        <v>238983.5</v>
      </c>
      <c r="Q38" s="223">
        <v>213988.5</v>
      </c>
      <c r="R38" s="223">
        <v>24995</v>
      </c>
      <c r="S38" s="227">
        <v>0</v>
      </c>
      <c r="T38" s="153" t="e">
        <f t="shared" si="14"/>
        <v>#REF!</v>
      </c>
      <c r="U38" s="150">
        <f t="shared" si="14"/>
        <v>75414</v>
      </c>
      <c r="V38" s="150" t="e">
        <f t="shared" si="14"/>
        <v>#REF!</v>
      </c>
      <c r="W38" s="152" t="e">
        <f t="shared" si="14"/>
        <v>#REF!</v>
      </c>
    </row>
    <row r="39" spans="1:23" ht="16.5" x14ac:dyDescent="0.3">
      <c r="A39" s="61"/>
      <c r="B39" s="169" t="s">
        <v>187</v>
      </c>
      <c r="C39" s="189" t="s">
        <v>188</v>
      </c>
      <c r="D39" s="171" t="e">
        <f>SUM(E39:G39)</f>
        <v>#REF!</v>
      </c>
      <c r="E39" s="172">
        <v>36902</v>
      </c>
      <c r="F39" s="172">
        <v>4033</v>
      </c>
      <c r="G39" s="173" t="e">
        <f>'[4]3.Interné služby'!#REF!</f>
        <v>#REF!</v>
      </c>
      <c r="H39" s="171" t="e">
        <f>SUM(I39:K39)</f>
        <v>#REF!</v>
      </c>
      <c r="I39" s="172">
        <v>22326</v>
      </c>
      <c r="J39" s="172">
        <v>5865</v>
      </c>
      <c r="K39" s="174" t="e">
        <f>'[4]3.Interné služby'!#REF!</f>
        <v>#REF!</v>
      </c>
      <c r="L39" s="175" t="e">
        <f>SUM(M39:O39)</f>
        <v>#REF!</v>
      </c>
      <c r="M39" s="172" t="e">
        <f>'[4]3.Interné služby'!#REF!</f>
        <v>#REF!</v>
      </c>
      <c r="N39" s="172" t="e">
        <f>'[4]3.Interné služby'!#REF!</f>
        <v>#REF!</v>
      </c>
      <c r="O39" s="174" t="e">
        <f>'[4]3.Interné služby'!#REF!</f>
        <v>#REF!</v>
      </c>
      <c r="P39" s="214">
        <v>27814.74</v>
      </c>
      <c r="Q39" s="215">
        <v>22025.74</v>
      </c>
      <c r="R39" s="215">
        <v>5789</v>
      </c>
      <c r="S39" s="216">
        <v>0</v>
      </c>
      <c r="T39" s="175">
        <f>SUM(U39:W39)</f>
        <v>80864</v>
      </c>
      <c r="U39" s="172">
        <f>'[4]3.Interné služby'!$H$4</f>
        <v>46864</v>
      </c>
      <c r="V39" s="172">
        <f>'[4]3.Interné služby'!$I$4</f>
        <v>34000</v>
      </c>
      <c r="W39" s="174">
        <f>'[4]3.Interné služby'!$J$4</f>
        <v>0</v>
      </c>
    </row>
    <row r="40" spans="1:23" ht="16.5" x14ac:dyDescent="0.3">
      <c r="A40" s="85"/>
      <c r="B40" s="169" t="s">
        <v>189</v>
      </c>
      <c r="C40" s="189" t="s">
        <v>190</v>
      </c>
      <c r="D40" s="171" t="e">
        <f>SUM(E40:G40)</f>
        <v>#REF!</v>
      </c>
      <c r="E40" s="172">
        <v>35806</v>
      </c>
      <c r="F40" s="172" t="e">
        <f>'[4]3.Interné služby'!#REF!</f>
        <v>#REF!</v>
      </c>
      <c r="G40" s="173" t="e">
        <f>'[4]3.Interné služby'!#REF!</f>
        <v>#REF!</v>
      </c>
      <c r="H40" s="171" t="e">
        <f>SUM(I40:K40)</f>
        <v>#REF!</v>
      </c>
      <c r="I40" s="172">
        <v>9784</v>
      </c>
      <c r="J40" s="172"/>
      <c r="K40" s="174" t="e">
        <f>'[4]3.Interné služby'!#REF!</f>
        <v>#REF!</v>
      </c>
      <c r="L40" s="175" t="e">
        <f>SUM(M40:O40)</f>
        <v>#REF!</v>
      </c>
      <c r="M40" s="172">
        <v>30256</v>
      </c>
      <c r="N40" s="172" t="e">
        <f>'[4]3.Interné služby'!#REF!</f>
        <v>#REF!</v>
      </c>
      <c r="O40" s="174" t="e">
        <f>'[4]3.Interné služby'!#REF!</f>
        <v>#REF!</v>
      </c>
      <c r="P40" s="214">
        <v>27507.78</v>
      </c>
      <c r="Q40" s="215">
        <v>27507.78</v>
      </c>
      <c r="R40" s="215">
        <v>0</v>
      </c>
      <c r="S40" s="216">
        <v>0</v>
      </c>
      <c r="T40" s="175">
        <f>SUM(U40:W40)</f>
        <v>10900</v>
      </c>
      <c r="U40" s="172">
        <f>'[4]3.Interné služby'!$H$31</f>
        <v>10900</v>
      </c>
      <c r="V40" s="172">
        <f>'[4]3.Interné služby'!$I$31</f>
        <v>0</v>
      </c>
      <c r="W40" s="174">
        <f>'[4]3.Interné služby'!$J$31</f>
        <v>0</v>
      </c>
    </row>
    <row r="41" spans="1:23" ht="16.5" x14ac:dyDescent="0.3">
      <c r="B41" s="169" t="s">
        <v>191</v>
      </c>
      <c r="C41" s="189" t="s">
        <v>192</v>
      </c>
      <c r="D41" s="171" t="e">
        <f t="shared" ref="D41:W41" si="15">SUM(D42:D45)</f>
        <v>#REF!</v>
      </c>
      <c r="E41" s="172">
        <f t="shared" si="15"/>
        <v>193704</v>
      </c>
      <c r="F41" s="172" t="e">
        <f t="shared" si="15"/>
        <v>#REF!</v>
      </c>
      <c r="G41" s="173" t="e">
        <f t="shared" si="15"/>
        <v>#REF!</v>
      </c>
      <c r="H41" s="171" t="e">
        <f t="shared" si="15"/>
        <v>#REF!</v>
      </c>
      <c r="I41" s="172">
        <f t="shared" si="15"/>
        <v>160978</v>
      </c>
      <c r="J41" s="172">
        <f t="shared" si="15"/>
        <v>46477</v>
      </c>
      <c r="K41" s="174" t="e">
        <f t="shared" si="15"/>
        <v>#REF!</v>
      </c>
      <c r="L41" s="175" t="e">
        <f t="shared" si="15"/>
        <v>#REF!</v>
      </c>
      <c r="M41" s="172" t="e">
        <f t="shared" si="15"/>
        <v>#REF!</v>
      </c>
      <c r="N41" s="172" t="e">
        <f t="shared" si="15"/>
        <v>#REF!</v>
      </c>
      <c r="O41" s="174" t="e">
        <f t="shared" si="15"/>
        <v>#REF!</v>
      </c>
      <c r="P41" s="214">
        <v>178249.2</v>
      </c>
      <c r="Q41" s="215">
        <v>159043.20000000001</v>
      </c>
      <c r="R41" s="215">
        <v>19206</v>
      </c>
      <c r="S41" s="216">
        <v>0</v>
      </c>
      <c r="T41" s="175" t="e">
        <f t="shared" si="15"/>
        <v>#REF!</v>
      </c>
      <c r="U41" s="172">
        <f t="shared" si="15"/>
        <v>12750</v>
      </c>
      <c r="V41" s="172" t="e">
        <f t="shared" si="15"/>
        <v>#REF!</v>
      </c>
      <c r="W41" s="174" t="e">
        <f t="shared" si="15"/>
        <v>#REF!</v>
      </c>
    </row>
    <row r="42" spans="1:23" ht="16.5" x14ac:dyDescent="0.3">
      <c r="B42" s="70">
        <v>1</v>
      </c>
      <c r="C42" s="92" t="s">
        <v>193</v>
      </c>
      <c r="D42" s="72" t="e">
        <f t="shared" ref="D42:D47" si="16">SUM(E42:G42)</f>
        <v>#REF!</v>
      </c>
      <c r="E42" s="73">
        <v>1492</v>
      </c>
      <c r="F42" s="73" t="e">
        <f>'[4]3.Interné služby'!#REF!</f>
        <v>#REF!</v>
      </c>
      <c r="G42" s="74" t="e">
        <f>'[4]3.Interné služby'!#REF!</f>
        <v>#REF!</v>
      </c>
      <c r="H42" s="72" t="e">
        <f t="shared" ref="H42:H47" si="17">SUM(I42:K42)</f>
        <v>#REF!</v>
      </c>
      <c r="I42" s="73">
        <v>3200</v>
      </c>
      <c r="J42" s="73">
        <v>0</v>
      </c>
      <c r="K42" s="75" t="e">
        <f>'[4]3.Interné služby'!#REF!</f>
        <v>#REF!</v>
      </c>
      <c r="L42" s="76" t="e">
        <f t="shared" ref="L42:L47" si="18">SUM(M42:O42)</f>
        <v>#REF!</v>
      </c>
      <c r="M42" s="73" t="e">
        <f>'[4]3.Interné služby'!#REF!</f>
        <v>#REF!</v>
      </c>
      <c r="N42" s="73" t="e">
        <f>'[4]3.Interné služby'!#REF!</f>
        <v>#REF!</v>
      </c>
      <c r="O42" s="75" t="e">
        <f>'[4]3.Interné služby'!#REF!</f>
        <v>#REF!</v>
      </c>
      <c r="P42" s="214">
        <v>1873.69</v>
      </c>
      <c r="Q42" s="217">
        <v>1873.69</v>
      </c>
      <c r="R42" s="217">
        <v>0</v>
      </c>
      <c r="S42" s="218">
        <v>0</v>
      </c>
      <c r="T42" s="76">
        <f t="shared" ref="T42:T47" si="19">SUM(U42:W42)</f>
        <v>3250</v>
      </c>
      <c r="U42" s="73">
        <f>'[4]3.Interné služby'!$H$37</f>
        <v>3250</v>
      </c>
      <c r="V42" s="73">
        <f>'[4]3.Interné služby'!$I$37</f>
        <v>0</v>
      </c>
      <c r="W42" s="75">
        <f>'[4]3.Interné služby'!$J$37</f>
        <v>0</v>
      </c>
    </row>
    <row r="43" spans="1:23" ht="15.75" x14ac:dyDescent="0.25">
      <c r="B43" s="70">
        <v>2</v>
      </c>
      <c r="C43" s="84" t="s">
        <v>194</v>
      </c>
      <c r="D43" s="72" t="e">
        <f t="shared" si="16"/>
        <v>#REF!</v>
      </c>
      <c r="E43" s="73">
        <v>802</v>
      </c>
      <c r="F43" s="73" t="e">
        <f>'[4]3.Interné služby'!#REF!</f>
        <v>#REF!</v>
      </c>
      <c r="G43" s="74" t="e">
        <f>'[4]3.Interné služby'!#REF!</f>
        <v>#REF!</v>
      </c>
      <c r="H43" s="72" t="e">
        <f t="shared" si="17"/>
        <v>#REF!</v>
      </c>
      <c r="I43" s="73">
        <v>569</v>
      </c>
      <c r="J43" s="73">
        <v>0</v>
      </c>
      <c r="K43" s="75" t="e">
        <f>'[4]3.Interné služby'!#REF!</f>
        <v>#REF!</v>
      </c>
      <c r="L43" s="76" t="e">
        <f t="shared" si="18"/>
        <v>#REF!</v>
      </c>
      <c r="M43" s="73">
        <v>800</v>
      </c>
      <c r="N43" s="73" t="e">
        <f>'[4]3.Interné služby'!#REF!</f>
        <v>#REF!</v>
      </c>
      <c r="O43" s="75" t="e">
        <f>'[4]3.Interné služby'!#REF!</f>
        <v>#REF!</v>
      </c>
      <c r="P43" s="214">
        <v>108.36</v>
      </c>
      <c r="Q43" s="217">
        <v>108.36</v>
      </c>
      <c r="R43" s="217">
        <v>0</v>
      </c>
      <c r="S43" s="218">
        <v>0</v>
      </c>
      <c r="T43" s="76">
        <f t="shared" si="19"/>
        <v>500</v>
      </c>
      <c r="U43" s="73">
        <f>'[4]3.Interné služby'!$H$43</f>
        <v>500</v>
      </c>
      <c r="V43" s="73">
        <f>'[4]3.Interné služby'!$I$43</f>
        <v>0</v>
      </c>
      <c r="W43" s="75">
        <f>'[4]3.Interné služby'!$J$43</f>
        <v>0</v>
      </c>
    </row>
    <row r="44" spans="1:23" ht="15.75" x14ac:dyDescent="0.25">
      <c r="B44" s="70">
        <v>3</v>
      </c>
      <c r="C44" s="84" t="s">
        <v>195</v>
      </c>
      <c r="D44" s="72" t="e">
        <f t="shared" si="16"/>
        <v>#REF!</v>
      </c>
      <c r="E44" s="73">
        <v>189803</v>
      </c>
      <c r="F44" s="73"/>
      <c r="G44" s="74" t="e">
        <f>'[4]3.Interné služby'!#REF!</f>
        <v>#REF!</v>
      </c>
      <c r="H44" s="72" t="e">
        <f t="shared" si="17"/>
        <v>#REF!</v>
      </c>
      <c r="I44" s="73">
        <v>157209</v>
      </c>
      <c r="J44" s="73">
        <v>13786</v>
      </c>
      <c r="K44" s="75" t="e">
        <f>'[4]3.Interné služby'!#REF!</f>
        <v>#REF!</v>
      </c>
      <c r="L44" s="76" t="e">
        <f t="shared" si="18"/>
        <v>#REF!</v>
      </c>
      <c r="M44" s="73" t="e">
        <f>'[4]3.Interné služby'!#REF!</f>
        <v>#REF!</v>
      </c>
      <c r="N44" s="73">
        <v>20700</v>
      </c>
      <c r="O44" s="75" t="e">
        <f>'[4]3.Interné služby'!#REF!</f>
        <v>#REF!</v>
      </c>
      <c r="P44" s="214">
        <v>155457.15</v>
      </c>
      <c r="Q44" s="217">
        <v>154761.15</v>
      </c>
      <c r="R44" s="217">
        <v>696</v>
      </c>
      <c r="S44" s="218">
        <v>0</v>
      </c>
      <c r="T44" s="76">
        <f t="shared" si="19"/>
        <v>5000</v>
      </c>
      <c r="U44" s="73">
        <f>'[5]3.Interné služby'!$Q$19</f>
        <v>5000</v>
      </c>
      <c r="V44" s="73">
        <f>'[4]3.Interné služby'!$I$47</f>
        <v>0</v>
      </c>
      <c r="W44" s="75">
        <f>'[4]3.Interné služby'!$J$47</f>
        <v>0</v>
      </c>
    </row>
    <row r="45" spans="1:23" ht="15.75" x14ac:dyDescent="0.25">
      <c r="B45" s="70">
        <v>4</v>
      </c>
      <c r="C45" s="84" t="s">
        <v>196</v>
      </c>
      <c r="D45" s="72" t="e">
        <f t="shared" si="16"/>
        <v>#REF!</v>
      </c>
      <c r="E45" s="73">
        <v>1607</v>
      </c>
      <c r="F45" s="73">
        <v>6656</v>
      </c>
      <c r="G45" s="74" t="e">
        <f>'[4]3.Interné služby'!#REF!</f>
        <v>#REF!</v>
      </c>
      <c r="H45" s="72" t="e">
        <f t="shared" si="17"/>
        <v>#REF!</v>
      </c>
      <c r="I45" s="73">
        <v>0</v>
      </c>
      <c r="J45" s="73">
        <v>32691</v>
      </c>
      <c r="K45" s="75" t="e">
        <f>'[4]3.Interné služby'!#REF!</f>
        <v>#REF!</v>
      </c>
      <c r="L45" s="76" t="e">
        <f t="shared" si="18"/>
        <v>#REF!</v>
      </c>
      <c r="M45" s="73" t="e">
        <f>'[4]3.Interné služby'!#REF!</f>
        <v>#REF!</v>
      </c>
      <c r="N45" s="73" t="e">
        <f>'[4]3.Interné služby'!#REF!</f>
        <v>#REF!</v>
      </c>
      <c r="O45" s="75" t="e">
        <f>'[4]3.Interné služby'!#REF!</f>
        <v>#REF!</v>
      </c>
      <c r="P45" s="214">
        <v>20810</v>
      </c>
      <c r="Q45" s="217">
        <v>2300</v>
      </c>
      <c r="R45" s="217">
        <v>18510</v>
      </c>
      <c r="S45" s="218">
        <v>0</v>
      </c>
      <c r="T45" s="76" t="e">
        <f t="shared" si="19"/>
        <v>#REF!</v>
      </c>
      <c r="U45" s="73">
        <f>'[4]3.Interné služby'!$H$99</f>
        <v>4000</v>
      </c>
      <c r="V45" s="73" t="e">
        <f>'[4]3.Interné služby'!$I$99</f>
        <v>#REF!</v>
      </c>
      <c r="W45" s="75" t="e">
        <f>'[4]3.Interné služby'!$J$99</f>
        <v>#REF!</v>
      </c>
    </row>
    <row r="46" spans="1:23" ht="16.5" x14ac:dyDescent="0.3">
      <c r="B46" s="169" t="s">
        <v>197</v>
      </c>
      <c r="C46" s="189" t="s">
        <v>198</v>
      </c>
      <c r="D46" s="171" t="e">
        <f t="shared" si="16"/>
        <v>#REF!</v>
      </c>
      <c r="E46" s="172">
        <v>1736</v>
      </c>
      <c r="F46" s="172" t="e">
        <f>'[4]3.Interné služby'!#REF!</f>
        <v>#REF!</v>
      </c>
      <c r="G46" s="173" t="e">
        <f>'[4]3.Interné služby'!#REF!</f>
        <v>#REF!</v>
      </c>
      <c r="H46" s="171" t="e">
        <f t="shared" si="17"/>
        <v>#REF!</v>
      </c>
      <c r="I46" s="172">
        <v>2400</v>
      </c>
      <c r="J46" s="172" t="e">
        <f>'[4]3.Interné služby'!#REF!</f>
        <v>#REF!</v>
      </c>
      <c r="K46" s="174" t="e">
        <f>'[4]3.Interné služby'!#REF!</f>
        <v>#REF!</v>
      </c>
      <c r="L46" s="175" t="e">
        <f t="shared" si="18"/>
        <v>#REF!</v>
      </c>
      <c r="M46" s="172">
        <v>3900</v>
      </c>
      <c r="N46" s="172" t="e">
        <f>'[4]3.Interné služby'!#REF!</f>
        <v>#REF!</v>
      </c>
      <c r="O46" s="174" t="e">
        <f>'[4]3.Interné služby'!#REF!</f>
        <v>#REF!</v>
      </c>
      <c r="P46" s="214">
        <v>4017.4</v>
      </c>
      <c r="Q46" s="215">
        <v>4017.4</v>
      </c>
      <c r="R46" s="215">
        <v>0</v>
      </c>
      <c r="S46" s="216">
        <v>0</v>
      </c>
      <c r="T46" s="175" t="e">
        <f t="shared" si="19"/>
        <v>#REF!</v>
      </c>
      <c r="U46" s="172">
        <f>'[4]3.Interné služby'!$H$101</f>
        <v>3700</v>
      </c>
      <c r="V46" s="172" t="e">
        <f>'[4]3.Interné služby'!$I$102</f>
        <v>#REF!</v>
      </c>
      <c r="W46" s="174" t="e">
        <f>'[4]3.Interné služby'!$J$102</f>
        <v>#REF!</v>
      </c>
    </row>
    <row r="47" spans="1:23" ht="17.25" thickBot="1" x14ac:dyDescent="0.35">
      <c r="B47" s="190" t="s">
        <v>199</v>
      </c>
      <c r="C47" s="191" t="s">
        <v>200</v>
      </c>
      <c r="D47" s="178" t="e">
        <f t="shared" si="16"/>
        <v>#REF!</v>
      </c>
      <c r="E47" s="179">
        <v>3278</v>
      </c>
      <c r="F47" s="179" t="e">
        <f>'[4]3.Interné služby'!#REF!</f>
        <v>#REF!</v>
      </c>
      <c r="G47" s="180" t="e">
        <f>'[4]3.Interné služby'!#REF!</f>
        <v>#REF!</v>
      </c>
      <c r="H47" s="186" t="e">
        <f t="shared" si="17"/>
        <v>#REF!</v>
      </c>
      <c r="I47" s="181">
        <v>1630</v>
      </c>
      <c r="J47" s="181" t="e">
        <f>'[4]3.Interné služby'!#REF!</f>
        <v>#REF!</v>
      </c>
      <c r="K47" s="182" t="e">
        <f>'[4]3.Interné služby'!#REF!</f>
        <v>#REF!</v>
      </c>
      <c r="L47" s="187" t="e">
        <f t="shared" si="18"/>
        <v>#REF!</v>
      </c>
      <c r="M47" s="179" t="e">
        <f>'[4]3.Interné služby'!#REF!</f>
        <v>#REF!</v>
      </c>
      <c r="N47" s="179" t="e">
        <f>'[4]3.Interné služby'!#REF!</f>
        <v>#REF!</v>
      </c>
      <c r="O47" s="188" t="e">
        <f>'[4]3.Interné služby'!#REF!</f>
        <v>#REF!</v>
      </c>
      <c r="P47" s="224">
        <v>1394.38</v>
      </c>
      <c r="Q47" s="225">
        <v>1394.38</v>
      </c>
      <c r="R47" s="225">
        <v>0</v>
      </c>
      <c r="S47" s="226">
        <v>0</v>
      </c>
      <c r="T47" s="187" t="e">
        <f t="shared" si="19"/>
        <v>#REF!</v>
      </c>
      <c r="U47" s="179">
        <f>'[4]3.Interné služby'!$H$108</f>
        <v>1200</v>
      </c>
      <c r="V47" s="179" t="e">
        <f>'[4]3.Interné služby'!$I$108</f>
        <v>#REF!</v>
      </c>
      <c r="W47" s="188" t="e">
        <f>'[4]3.Interné služby'!$J$108</f>
        <v>#REF!</v>
      </c>
    </row>
    <row r="48" spans="1:23" s="63" customFormat="1" ht="14.25" x14ac:dyDescent="0.2">
      <c r="B48" s="156" t="s">
        <v>201</v>
      </c>
      <c r="C48" s="157"/>
      <c r="D48" s="149" t="e">
        <f t="shared" ref="D48:J48" si="20">D49+D50+D53</f>
        <v>#REF!</v>
      </c>
      <c r="E48" s="150" t="e">
        <f t="shared" si="20"/>
        <v>#REF!</v>
      </c>
      <c r="F48" s="150" t="e">
        <f t="shared" si="20"/>
        <v>#REF!</v>
      </c>
      <c r="G48" s="151" t="e">
        <f t="shared" si="20"/>
        <v>#REF!</v>
      </c>
      <c r="H48" s="149" t="e">
        <f>H49+H50+H53-1</f>
        <v>#REF!</v>
      </c>
      <c r="I48" s="150" t="e">
        <f>I49+I50+I53-1</f>
        <v>#REF!</v>
      </c>
      <c r="J48" s="150">
        <f t="shared" si="20"/>
        <v>0</v>
      </c>
      <c r="K48" s="152" t="e">
        <f>K49+K53</f>
        <v>#REF!</v>
      </c>
      <c r="L48" s="153" t="e">
        <f t="shared" ref="L48:W48" si="21">L49+L50+L53</f>
        <v>#REF!</v>
      </c>
      <c r="M48" s="150" t="e">
        <f t="shared" si="21"/>
        <v>#REF!</v>
      </c>
      <c r="N48" s="150" t="e">
        <f t="shared" si="21"/>
        <v>#REF!</v>
      </c>
      <c r="O48" s="152" t="e">
        <f t="shared" si="21"/>
        <v>#REF!</v>
      </c>
      <c r="P48" s="222">
        <v>24336.959999999999</v>
      </c>
      <c r="Q48" s="223">
        <v>24336.959999999999</v>
      </c>
      <c r="R48" s="223">
        <v>0</v>
      </c>
      <c r="S48" s="227">
        <v>0</v>
      </c>
      <c r="T48" s="153" t="e">
        <f t="shared" si="21"/>
        <v>#REF!</v>
      </c>
      <c r="U48" s="150">
        <f t="shared" si="21"/>
        <v>32547</v>
      </c>
      <c r="V48" s="150" t="e">
        <f t="shared" si="21"/>
        <v>#REF!</v>
      </c>
      <c r="W48" s="152" t="e">
        <f t="shared" si="21"/>
        <v>#REF!</v>
      </c>
    </row>
    <row r="49" spans="1:23" ht="16.5" x14ac:dyDescent="0.3">
      <c r="B49" s="169" t="s">
        <v>202</v>
      </c>
      <c r="C49" s="189" t="s">
        <v>203</v>
      </c>
      <c r="D49" s="171" t="e">
        <f>SUM(E49:G49)</f>
        <v>#REF!</v>
      </c>
      <c r="E49" s="172">
        <v>15307.52</v>
      </c>
      <c r="F49" s="172" t="e">
        <f>'[4]4.Služby občanov'!#REF!</f>
        <v>#REF!</v>
      </c>
      <c r="G49" s="173" t="e">
        <f>'[4]4.Služby občanov'!#REF!</f>
        <v>#REF!</v>
      </c>
      <c r="H49" s="171" t="e">
        <f>SUM(I49:K49)</f>
        <v>#REF!</v>
      </c>
      <c r="I49" s="172">
        <v>26456</v>
      </c>
      <c r="J49" s="172">
        <v>0</v>
      </c>
      <c r="K49" s="174" t="e">
        <f>'[4]4.Služby občanov'!#REF!</f>
        <v>#REF!</v>
      </c>
      <c r="L49" s="175" t="e">
        <f>SUM(M49:O49)</f>
        <v>#REF!</v>
      </c>
      <c r="M49" s="172" t="e">
        <f>'[4]4.Služby občanov'!#REF!</f>
        <v>#REF!</v>
      </c>
      <c r="N49" s="172" t="e">
        <f>'[4]4.Služby občanov'!#REF!</f>
        <v>#REF!</v>
      </c>
      <c r="O49" s="174" t="e">
        <f>'[4]4.Služby občanov'!#REF!</f>
        <v>#REF!</v>
      </c>
      <c r="P49" s="214">
        <v>8958.27</v>
      </c>
      <c r="Q49" s="215">
        <v>8958.27</v>
      </c>
      <c r="R49" s="215">
        <v>0</v>
      </c>
      <c r="S49" s="216">
        <v>0</v>
      </c>
      <c r="T49" s="175">
        <f>SUM(U49:W49)</f>
        <v>15600</v>
      </c>
      <c r="U49" s="172">
        <f>'[4]4.Služby občanov'!$H$4</f>
        <v>15600</v>
      </c>
      <c r="V49" s="172">
        <f>'[4]4.Služby občanov'!$I$4</f>
        <v>0</v>
      </c>
      <c r="W49" s="174">
        <f>'[4]4.Služby občanov'!$J$4</f>
        <v>0</v>
      </c>
    </row>
    <row r="50" spans="1:23" ht="15.75" x14ac:dyDescent="0.25">
      <c r="A50" s="93"/>
      <c r="B50" s="169" t="s">
        <v>204</v>
      </c>
      <c r="C50" s="184" t="s">
        <v>205</v>
      </c>
      <c r="D50" s="171" t="e">
        <f t="shared" ref="D50:W50" si="22">SUM(D51:D52)</f>
        <v>#REF!</v>
      </c>
      <c r="E50" s="172">
        <f t="shared" si="22"/>
        <v>23245.5</v>
      </c>
      <c r="F50" s="172" t="e">
        <f t="shared" si="22"/>
        <v>#REF!</v>
      </c>
      <c r="G50" s="173" t="e">
        <f t="shared" si="22"/>
        <v>#REF!</v>
      </c>
      <c r="H50" s="171" t="e">
        <f t="shared" si="22"/>
        <v>#REF!</v>
      </c>
      <c r="I50" s="172" t="e">
        <f t="shared" si="22"/>
        <v>#REF!</v>
      </c>
      <c r="J50" s="172">
        <f t="shared" si="22"/>
        <v>0</v>
      </c>
      <c r="K50" s="174" t="e">
        <f t="shared" si="22"/>
        <v>#REF!</v>
      </c>
      <c r="L50" s="175" t="e">
        <f t="shared" si="22"/>
        <v>#REF!</v>
      </c>
      <c r="M50" s="172" t="e">
        <f t="shared" si="22"/>
        <v>#REF!</v>
      </c>
      <c r="N50" s="172" t="e">
        <f t="shared" si="22"/>
        <v>#REF!</v>
      </c>
      <c r="O50" s="174" t="e">
        <f t="shared" si="22"/>
        <v>#REF!</v>
      </c>
      <c r="P50" s="214">
        <v>15378.69</v>
      </c>
      <c r="Q50" s="215">
        <v>15378.69</v>
      </c>
      <c r="R50" s="215">
        <v>0</v>
      </c>
      <c r="S50" s="216">
        <v>0</v>
      </c>
      <c r="T50" s="175" t="e">
        <f t="shared" si="22"/>
        <v>#REF!</v>
      </c>
      <c r="U50" s="172">
        <f t="shared" si="22"/>
        <v>16937</v>
      </c>
      <c r="V50" s="172" t="e">
        <f t="shared" si="22"/>
        <v>#REF!</v>
      </c>
      <c r="W50" s="174" t="e">
        <f t="shared" si="22"/>
        <v>#REF!</v>
      </c>
    </row>
    <row r="51" spans="1:23" ht="15.75" x14ac:dyDescent="0.25">
      <c r="A51" s="93"/>
      <c r="B51" s="70">
        <v>1</v>
      </c>
      <c r="C51" s="84" t="s">
        <v>206</v>
      </c>
      <c r="D51" s="72" t="e">
        <f>SUM(E51:G51)</f>
        <v>#REF!</v>
      </c>
      <c r="E51" s="73">
        <v>23245.5</v>
      </c>
      <c r="F51" s="73" t="e">
        <f>'[4]4.Služby občanov'!#REF!</f>
        <v>#REF!</v>
      </c>
      <c r="G51" s="74" t="e">
        <f>'[4]4.Služby občanov'!#REF!</f>
        <v>#REF!</v>
      </c>
      <c r="H51" s="72" t="e">
        <f>SUM(I51:K51)</f>
        <v>#REF!</v>
      </c>
      <c r="I51" s="73">
        <v>14579</v>
      </c>
      <c r="J51" s="73">
        <v>0</v>
      </c>
      <c r="K51" s="75" t="e">
        <f>'[4]4.Služby občanov'!#REF!</f>
        <v>#REF!</v>
      </c>
      <c r="L51" s="76" t="e">
        <f>SUM(M51:O51)</f>
        <v>#REF!</v>
      </c>
      <c r="M51" s="73" t="e">
        <f>'[4]4.Služby občanov'!#REF!</f>
        <v>#REF!</v>
      </c>
      <c r="N51" s="73" t="e">
        <f>'[4]4.Služby občanov'!#REF!</f>
        <v>#REF!</v>
      </c>
      <c r="O51" s="75" t="e">
        <f>'[4]4.Služby občanov'!#REF!</f>
        <v>#REF!</v>
      </c>
      <c r="P51" s="214">
        <v>15378.69</v>
      </c>
      <c r="Q51" s="228">
        <v>15378.69</v>
      </c>
      <c r="R51" s="228">
        <v>0</v>
      </c>
      <c r="S51" s="229">
        <v>0</v>
      </c>
      <c r="T51" s="76">
        <f>SUM(U51:W51)</f>
        <v>16737</v>
      </c>
      <c r="U51" s="73">
        <f>'[4]4.Služby občanov'!$H$18</f>
        <v>16737</v>
      </c>
      <c r="V51" s="73">
        <f>'[4]4.Služby občanov'!$I$18</f>
        <v>0</v>
      </c>
      <c r="W51" s="75">
        <f>'[4]4.Služby občanov'!$J$18</f>
        <v>0</v>
      </c>
    </row>
    <row r="52" spans="1:23" ht="15.75" x14ac:dyDescent="0.25">
      <c r="A52" s="93"/>
      <c r="B52" s="70">
        <v>2</v>
      </c>
      <c r="C52" s="84" t="s">
        <v>207</v>
      </c>
      <c r="D52" s="72" t="e">
        <f>SUM(E52:G52)</f>
        <v>#REF!</v>
      </c>
      <c r="E52" s="73">
        <v>0</v>
      </c>
      <c r="F52" s="73" t="e">
        <f>'[4]4.Služby občanov'!#REF!</f>
        <v>#REF!</v>
      </c>
      <c r="G52" s="74" t="e">
        <f>'[4]4.Služby občanov'!#REF!</f>
        <v>#REF!</v>
      </c>
      <c r="H52" s="72" t="e">
        <f>SUM(I52:K52)</f>
        <v>#REF!</v>
      </c>
      <c r="I52" s="73" t="e">
        <f>'[4]4.Služby občanov'!#REF!</f>
        <v>#REF!</v>
      </c>
      <c r="J52" s="73">
        <v>0</v>
      </c>
      <c r="K52" s="75" t="e">
        <f>'[4]4.Služby občanov'!#REF!</f>
        <v>#REF!</v>
      </c>
      <c r="L52" s="76" t="e">
        <f>SUM(M52:O52)</f>
        <v>#REF!</v>
      </c>
      <c r="M52" s="73" t="e">
        <f>'[4]4.Služby občanov'!#REF!</f>
        <v>#REF!</v>
      </c>
      <c r="N52" s="73" t="e">
        <f>'[4]4.Služby občanov'!#REF!</f>
        <v>#REF!</v>
      </c>
      <c r="O52" s="75" t="e">
        <f>'[4]4.Služby občanov'!#REF!</f>
        <v>#REF!</v>
      </c>
      <c r="P52" s="214">
        <v>0</v>
      </c>
      <c r="Q52" s="228">
        <v>0</v>
      </c>
      <c r="R52" s="228">
        <v>0</v>
      </c>
      <c r="S52" s="229">
        <v>0</v>
      </c>
      <c r="T52" s="76" t="e">
        <f>SUM(U52:W52)</f>
        <v>#REF!</v>
      </c>
      <c r="U52" s="73">
        <f>'[4]4.Služby občanov'!$H$26</f>
        <v>200</v>
      </c>
      <c r="V52" s="73" t="e">
        <f>'[4]4.Služby občanov'!$I$26</f>
        <v>#REF!</v>
      </c>
      <c r="W52" s="75" t="e">
        <f>'[4]4.Služby občanov'!$J$26</f>
        <v>#REF!</v>
      </c>
    </row>
    <row r="53" spans="1:23" ht="16.5" thickBot="1" x14ac:dyDescent="0.3">
      <c r="A53" s="93"/>
      <c r="B53" s="192" t="s">
        <v>208</v>
      </c>
      <c r="C53" s="185" t="s">
        <v>209</v>
      </c>
      <c r="D53" s="178" t="e">
        <f>SUM(E53:G53)</f>
        <v>#REF!</v>
      </c>
      <c r="E53" s="179" t="e">
        <f>'[4]4.Služby občanov'!#REF!</f>
        <v>#REF!</v>
      </c>
      <c r="F53" s="179" t="e">
        <f>'[4]4.Služby občanov'!#REF!</f>
        <v>#REF!</v>
      </c>
      <c r="G53" s="180" t="e">
        <f>'[4]4.Služby občanov'!#REF!</f>
        <v>#REF!</v>
      </c>
      <c r="H53" s="186" t="e">
        <f>SUM(I53:K53)</f>
        <v>#REF!</v>
      </c>
      <c r="I53" s="181">
        <v>0</v>
      </c>
      <c r="J53" s="181">
        <v>0</v>
      </c>
      <c r="K53" s="182" t="e">
        <f>'[4]4.Služby občanov'!#REF!</f>
        <v>#REF!</v>
      </c>
      <c r="L53" s="187" t="e">
        <f>SUM(M53:O53)</f>
        <v>#REF!</v>
      </c>
      <c r="M53" s="179" t="e">
        <f>'[4]4.Služby občanov'!#REF!</f>
        <v>#REF!</v>
      </c>
      <c r="N53" s="179" t="e">
        <f>'[4]4.Služby občanov'!#REF!</f>
        <v>#REF!</v>
      </c>
      <c r="O53" s="188" t="e">
        <f>'[4]4.Služby občanov'!#REF!</f>
        <v>#REF!</v>
      </c>
      <c r="P53" s="224">
        <v>0</v>
      </c>
      <c r="Q53" s="230">
        <v>0</v>
      </c>
      <c r="R53" s="230">
        <v>0</v>
      </c>
      <c r="S53" s="231">
        <v>0</v>
      </c>
      <c r="T53" s="187" t="e">
        <f>SUM(U53:W53)</f>
        <v>#REF!</v>
      </c>
      <c r="U53" s="179">
        <f>'[4]4.Služby občanov'!$H$28</f>
        <v>10</v>
      </c>
      <c r="V53" s="179" t="e">
        <f>'[4]4.Služby občanov'!$I$28</f>
        <v>#REF!</v>
      </c>
      <c r="W53" s="188" t="e">
        <f>'[4]4.Služby občanov'!$J$28</f>
        <v>#REF!</v>
      </c>
    </row>
    <row r="54" spans="1:23" s="63" customFormat="1" ht="14.25" x14ac:dyDescent="0.2">
      <c r="A54" s="93"/>
      <c r="B54" s="154" t="s">
        <v>210</v>
      </c>
      <c r="C54" s="158"/>
      <c r="D54" s="149" t="e">
        <f t="shared" ref="D54:W54" si="23">D55+D60+D61+D62+D67</f>
        <v>#REF!</v>
      </c>
      <c r="E54" s="150" t="e">
        <f t="shared" si="23"/>
        <v>#REF!</v>
      </c>
      <c r="F54" s="150" t="e">
        <f t="shared" si="23"/>
        <v>#REF!</v>
      </c>
      <c r="G54" s="151" t="e">
        <f t="shared" si="23"/>
        <v>#REF!</v>
      </c>
      <c r="H54" s="149" t="e">
        <f t="shared" si="23"/>
        <v>#REF!</v>
      </c>
      <c r="I54" s="150" t="e">
        <f t="shared" si="23"/>
        <v>#REF!</v>
      </c>
      <c r="J54" s="150" t="e">
        <f t="shared" si="23"/>
        <v>#REF!</v>
      </c>
      <c r="K54" s="152" t="e">
        <f t="shared" si="23"/>
        <v>#REF!</v>
      </c>
      <c r="L54" s="153" t="e">
        <f t="shared" si="23"/>
        <v>#REF!</v>
      </c>
      <c r="M54" s="150" t="e">
        <f t="shared" si="23"/>
        <v>#REF!</v>
      </c>
      <c r="N54" s="150" t="e">
        <f t="shared" si="23"/>
        <v>#REF!</v>
      </c>
      <c r="O54" s="152" t="e">
        <f t="shared" si="23"/>
        <v>#REF!</v>
      </c>
      <c r="P54" s="222">
        <v>667835.55000000005</v>
      </c>
      <c r="Q54" s="223">
        <v>666135.55000000005</v>
      </c>
      <c r="R54" s="223">
        <v>1700</v>
      </c>
      <c r="S54" s="227">
        <v>0</v>
      </c>
      <c r="T54" s="153" t="e">
        <f t="shared" si="23"/>
        <v>#REF!</v>
      </c>
      <c r="U54" s="150" t="e">
        <f t="shared" si="23"/>
        <v>#REF!</v>
      </c>
      <c r="V54" s="150" t="e">
        <f t="shared" si="23"/>
        <v>#REF!</v>
      </c>
      <c r="W54" s="152" t="e">
        <f t="shared" si="23"/>
        <v>#REF!</v>
      </c>
    </row>
    <row r="55" spans="1:23" ht="15.75" x14ac:dyDescent="0.25">
      <c r="A55" s="93"/>
      <c r="B55" s="193" t="s">
        <v>211</v>
      </c>
      <c r="C55" s="184" t="s">
        <v>212</v>
      </c>
      <c r="D55" s="171" t="e">
        <f t="shared" ref="D55:W55" si="24">SUM(D56:D59)</f>
        <v>#REF!</v>
      </c>
      <c r="E55" s="172">
        <f t="shared" si="24"/>
        <v>496158.19</v>
      </c>
      <c r="F55" s="172" t="e">
        <f t="shared" si="24"/>
        <v>#REF!</v>
      </c>
      <c r="G55" s="173" t="e">
        <f t="shared" si="24"/>
        <v>#REF!</v>
      </c>
      <c r="H55" s="171" t="e">
        <f t="shared" si="24"/>
        <v>#REF!</v>
      </c>
      <c r="I55" s="172">
        <f t="shared" si="24"/>
        <v>480129.99</v>
      </c>
      <c r="J55" s="172" t="e">
        <f t="shared" si="24"/>
        <v>#REF!</v>
      </c>
      <c r="K55" s="174" t="e">
        <f t="shared" si="24"/>
        <v>#REF!</v>
      </c>
      <c r="L55" s="175" t="e">
        <f t="shared" si="24"/>
        <v>#REF!</v>
      </c>
      <c r="M55" s="172" t="e">
        <f t="shared" si="24"/>
        <v>#REF!</v>
      </c>
      <c r="N55" s="172" t="e">
        <f t="shared" si="24"/>
        <v>#REF!</v>
      </c>
      <c r="O55" s="174" t="e">
        <f t="shared" si="24"/>
        <v>#REF!</v>
      </c>
      <c r="P55" s="214">
        <v>463317.1</v>
      </c>
      <c r="Q55" s="215">
        <v>461617.1</v>
      </c>
      <c r="R55" s="215">
        <v>1700</v>
      </c>
      <c r="S55" s="216">
        <v>0</v>
      </c>
      <c r="T55" s="175" t="e">
        <f t="shared" si="24"/>
        <v>#REF!</v>
      </c>
      <c r="U55" s="172">
        <f t="shared" si="24"/>
        <v>468983</v>
      </c>
      <c r="V55" s="172">
        <f t="shared" si="24"/>
        <v>6100</v>
      </c>
      <c r="W55" s="174" t="e">
        <f t="shared" si="24"/>
        <v>#REF!</v>
      </c>
    </row>
    <row r="56" spans="1:23" ht="15.75" x14ac:dyDescent="0.25">
      <c r="A56" s="93"/>
      <c r="B56" s="70">
        <v>1</v>
      </c>
      <c r="C56" s="84" t="s">
        <v>213</v>
      </c>
      <c r="D56" s="72" t="e">
        <f t="shared" ref="D56:D61" si="25">SUM(E56:G56)</f>
        <v>#REF!</v>
      </c>
      <c r="E56" s="73">
        <v>350478.7</v>
      </c>
      <c r="F56" s="73">
        <v>9811</v>
      </c>
      <c r="G56" s="74" t="e">
        <f>'[4]5.Bezpečnosť, právo a por.'!#REF!</f>
        <v>#REF!</v>
      </c>
      <c r="H56" s="72" t="e">
        <f t="shared" ref="H56:H66" si="26">SUM(I56:K56)</f>
        <v>#REF!</v>
      </c>
      <c r="I56" s="73">
        <v>339635.49</v>
      </c>
      <c r="J56" s="73">
        <v>10809</v>
      </c>
      <c r="K56" s="75" t="e">
        <f>'[4]5.Bezpečnosť, právo a por.'!#REF!</f>
        <v>#REF!</v>
      </c>
      <c r="L56" s="76" t="e">
        <f t="shared" ref="L56:L61" si="27">SUM(M56:O56)</f>
        <v>#REF!</v>
      </c>
      <c r="M56" s="73" t="e">
        <f>'[4]5.Bezpečnosť, právo a por.'!#REF!</f>
        <v>#REF!</v>
      </c>
      <c r="N56" s="73" t="e">
        <f>'[4]5.Bezpečnosť, právo a por.'!#REF!</f>
        <v>#REF!</v>
      </c>
      <c r="O56" s="75" t="e">
        <f>'[4]5.Bezpečnosť, právo a por.'!#REF!</f>
        <v>#REF!</v>
      </c>
      <c r="P56" s="214">
        <v>326420.21000000002</v>
      </c>
      <c r="Q56" s="217">
        <v>324720.21000000002</v>
      </c>
      <c r="R56" s="217">
        <v>1700</v>
      </c>
      <c r="S56" s="218">
        <v>0</v>
      </c>
      <c r="T56" s="76">
        <f t="shared" ref="T56:T61" si="28">SUM(U56:W56)</f>
        <v>326718</v>
      </c>
      <c r="U56" s="73">
        <f>'[4]5.Bezpečnosť, právo a por.'!$H$5</f>
        <v>326718</v>
      </c>
      <c r="V56" s="73">
        <f>'[4]5.Bezpečnosť, právo a por.'!$I$5</f>
        <v>0</v>
      </c>
      <c r="W56" s="75">
        <f>'[4]5.Bezpečnosť, právo a por.'!$J$5</f>
        <v>0</v>
      </c>
    </row>
    <row r="57" spans="1:23" ht="15.75" x14ac:dyDescent="0.25">
      <c r="B57" s="70">
        <v>2</v>
      </c>
      <c r="C57" s="84" t="s">
        <v>214</v>
      </c>
      <c r="D57" s="72" t="e">
        <f t="shared" si="25"/>
        <v>#REF!</v>
      </c>
      <c r="E57" s="73">
        <v>69112.490000000005</v>
      </c>
      <c r="F57" s="73"/>
      <c r="G57" s="74" t="e">
        <f>'[4]5.Bezpečnosť, právo a por.'!#REF!</f>
        <v>#REF!</v>
      </c>
      <c r="H57" s="72" t="e">
        <f t="shared" si="26"/>
        <v>#REF!</v>
      </c>
      <c r="I57" s="73">
        <v>62503.5</v>
      </c>
      <c r="J57" s="73">
        <v>17528</v>
      </c>
      <c r="K57" s="75" t="e">
        <f>'[4]5.Bezpečnosť, právo a por.'!#REF!</f>
        <v>#REF!</v>
      </c>
      <c r="L57" s="76" t="e">
        <f t="shared" si="27"/>
        <v>#REF!</v>
      </c>
      <c r="M57" s="73" t="e">
        <f>'[4]5.Bezpečnosť, právo a por.'!#REF!</f>
        <v>#REF!</v>
      </c>
      <c r="N57" s="73" t="e">
        <f>'[4]5.Bezpečnosť, právo a por.'!#REF!</f>
        <v>#REF!</v>
      </c>
      <c r="O57" s="75" t="e">
        <f>'[4]5.Bezpečnosť, právo a por.'!#REF!</f>
        <v>#REF!</v>
      </c>
      <c r="P57" s="214">
        <v>63166.06</v>
      </c>
      <c r="Q57" s="217">
        <v>63166.06</v>
      </c>
      <c r="R57" s="217">
        <v>0</v>
      </c>
      <c r="S57" s="218">
        <v>0</v>
      </c>
      <c r="T57" s="76">
        <f t="shared" si="28"/>
        <v>70911</v>
      </c>
      <c r="U57" s="73">
        <f>'[4]5.Bezpečnosť, právo a por.'!$H$49</f>
        <v>67861</v>
      </c>
      <c r="V57" s="73">
        <f>'[4]5.Bezpečnosť, právo a por.'!$I$49</f>
        <v>3050</v>
      </c>
      <c r="W57" s="75">
        <f>'[4]5.Bezpečnosť, právo a por.'!$J$49</f>
        <v>0</v>
      </c>
    </row>
    <row r="58" spans="1:23" ht="15.75" x14ac:dyDescent="0.25">
      <c r="A58" s="85"/>
      <c r="B58" s="70">
        <v>3</v>
      </c>
      <c r="C58" s="84" t="s">
        <v>215</v>
      </c>
      <c r="D58" s="72" t="e">
        <f t="shared" si="25"/>
        <v>#REF!</v>
      </c>
      <c r="E58" s="73">
        <v>37000</v>
      </c>
      <c r="F58" s="73"/>
      <c r="G58" s="74" t="e">
        <f>'[4]5.Bezpečnosť, právo a por.'!#REF!</f>
        <v>#REF!</v>
      </c>
      <c r="H58" s="72" t="e">
        <f t="shared" si="26"/>
        <v>#REF!</v>
      </c>
      <c r="I58" s="73">
        <v>37892.5</v>
      </c>
      <c r="J58" s="73">
        <v>0</v>
      </c>
      <c r="K58" s="75" t="e">
        <f>'[4]5.Bezpečnosť, právo a por.'!#REF!</f>
        <v>#REF!</v>
      </c>
      <c r="L58" s="76" t="e">
        <f t="shared" si="27"/>
        <v>#REF!</v>
      </c>
      <c r="M58" s="73" t="e">
        <f>'[4]5.Bezpečnosť, právo a por.'!#REF!</f>
        <v>#REF!</v>
      </c>
      <c r="N58" s="73" t="e">
        <f>'[4]5.Bezpečnosť, právo a por.'!#REF!</f>
        <v>#REF!</v>
      </c>
      <c r="O58" s="75" t="e">
        <f>'[4]5.Bezpečnosť, právo a por.'!#REF!</f>
        <v>#REF!</v>
      </c>
      <c r="P58" s="214">
        <v>35909.43</v>
      </c>
      <c r="Q58" s="217">
        <v>35909.43</v>
      </c>
      <c r="R58" s="217">
        <v>0</v>
      </c>
      <c r="S58" s="218">
        <v>0</v>
      </c>
      <c r="T58" s="76" t="e">
        <f t="shared" si="28"/>
        <v>#REF!</v>
      </c>
      <c r="U58" s="73">
        <f>'[4]5.Bezpečnosť, právo a por.'!$H$66</f>
        <v>36887</v>
      </c>
      <c r="V58" s="73">
        <f>'[4]5.Bezpečnosť, právo a por.'!$I$65</f>
        <v>3050</v>
      </c>
      <c r="W58" s="75" t="e">
        <f>'[4]5.Bezpečnosť, právo a por.'!$J$65</f>
        <v>#REF!</v>
      </c>
    </row>
    <row r="59" spans="1:23" ht="15.75" x14ac:dyDescent="0.25">
      <c r="A59" s="85"/>
      <c r="B59" s="70">
        <v>4</v>
      </c>
      <c r="C59" s="84" t="s">
        <v>216</v>
      </c>
      <c r="D59" s="72" t="e">
        <f t="shared" si="25"/>
        <v>#REF!</v>
      </c>
      <c r="E59" s="73">
        <v>39567</v>
      </c>
      <c r="F59" s="73" t="e">
        <f>'[4]5.Bezpečnosť, právo a por.'!#REF!</f>
        <v>#REF!</v>
      </c>
      <c r="G59" s="74" t="e">
        <f>'[4]5.Bezpečnosť, právo a por.'!#REF!</f>
        <v>#REF!</v>
      </c>
      <c r="H59" s="72" t="e">
        <f t="shared" si="26"/>
        <v>#REF!</v>
      </c>
      <c r="I59" s="73">
        <v>40098.5</v>
      </c>
      <c r="J59" s="73" t="e">
        <f>'[4]5.Bezpečnosť, právo a por.'!#REF!</f>
        <v>#REF!</v>
      </c>
      <c r="K59" s="75" t="e">
        <f>'[4]5.Bezpečnosť, právo a por.'!#REF!</f>
        <v>#REF!</v>
      </c>
      <c r="L59" s="76" t="e">
        <f t="shared" si="27"/>
        <v>#REF!</v>
      </c>
      <c r="M59" s="73" t="e">
        <f>'[4]5.Bezpečnosť, právo a por.'!#REF!</f>
        <v>#REF!</v>
      </c>
      <c r="N59" s="73" t="e">
        <f>'[4]5.Bezpečnosť, právo a por.'!#REF!</f>
        <v>#REF!</v>
      </c>
      <c r="O59" s="75" t="e">
        <f>'[4]5.Bezpečnosť, právo a por.'!#REF!</f>
        <v>#REF!</v>
      </c>
      <c r="P59" s="214">
        <v>37821.4</v>
      </c>
      <c r="Q59" s="217">
        <v>37821.4</v>
      </c>
      <c r="R59" s="217">
        <v>0</v>
      </c>
      <c r="S59" s="218">
        <v>0</v>
      </c>
      <c r="T59" s="76" t="e">
        <f t="shared" si="28"/>
        <v>#REF!</v>
      </c>
      <c r="U59" s="73">
        <f>'[4]5.Bezpečnosť, právo a por.'!$H$69</f>
        <v>37517</v>
      </c>
      <c r="V59" s="73">
        <f>'[4]5.Bezpečnosť, právo a por.'!$I$69</f>
        <v>0</v>
      </c>
      <c r="W59" s="75" t="e">
        <f>'[4]5.Bezpečnosť, právo a por.'!$J$68</f>
        <v>#REF!</v>
      </c>
    </row>
    <row r="60" spans="1:23" ht="16.5" x14ac:dyDescent="0.3">
      <c r="B60" s="193" t="s">
        <v>217</v>
      </c>
      <c r="C60" s="189" t="s">
        <v>218</v>
      </c>
      <c r="D60" s="171" t="e">
        <f t="shared" si="25"/>
        <v>#REF!</v>
      </c>
      <c r="E60" s="172" t="e">
        <f>'[4]5.Bezpečnosť, právo a por.'!#REF!</f>
        <v>#REF!</v>
      </c>
      <c r="F60" s="172" t="e">
        <f>'[4]5.Bezpečnosť, právo a por.'!#REF!</f>
        <v>#REF!</v>
      </c>
      <c r="G60" s="173" t="e">
        <f>'[4]5.Bezpečnosť, právo a por.'!#REF!</f>
        <v>#REF!</v>
      </c>
      <c r="H60" s="171" t="e">
        <f t="shared" si="26"/>
        <v>#REF!</v>
      </c>
      <c r="I60" s="172">
        <v>0</v>
      </c>
      <c r="J60" s="172">
        <v>0</v>
      </c>
      <c r="K60" s="174" t="e">
        <f>'[4]5.Bezpečnosť, právo a por.'!#REF!</f>
        <v>#REF!</v>
      </c>
      <c r="L60" s="175" t="e">
        <f t="shared" si="27"/>
        <v>#REF!</v>
      </c>
      <c r="M60" s="172" t="e">
        <f>'[4]5.Bezpečnosť, právo a por.'!#REF!</f>
        <v>#REF!</v>
      </c>
      <c r="N60" s="172" t="e">
        <f>'[4]5.Bezpečnosť, právo a por.'!#REF!</f>
        <v>#REF!</v>
      </c>
      <c r="O60" s="174" t="e">
        <f>'[4]5.Bezpečnosť, právo a por.'!#REF!</f>
        <v>#REF!</v>
      </c>
      <c r="P60" s="214">
        <v>0</v>
      </c>
      <c r="Q60" s="215">
        <v>0</v>
      </c>
      <c r="R60" s="215">
        <v>0</v>
      </c>
      <c r="S60" s="216">
        <v>0</v>
      </c>
      <c r="T60" s="175" t="e">
        <f t="shared" si="28"/>
        <v>#REF!</v>
      </c>
      <c r="U60" s="172">
        <f>'[4]5.Bezpečnosť, právo a por.'!$H$77</f>
        <v>0</v>
      </c>
      <c r="V60" s="172"/>
      <c r="W60" s="174" t="e">
        <f>'[4]5.Bezpečnosť, právo a por.'!$J$76</f>
        <v>#REF!</v>
      </c>
    </row>
    <row r="61" spans="1:23" ht="16.5" x14ac:dyDescent="0.3">
      <c r="B61" s="193" t="s">
        <v>219</v>
      </c>
      <c r="C61" s="189" t="s">
        <v>220</v>
      </c>
      <c r="D61" s="171" t="e">
        <f t="shared" si="25"/>
        <v>#REF!</v>
      </c>
      <c r="E61" s="172">
        <v>1286</v>
      </c>
      <c r="F61" s="172" t="e">
        <f>'[4]5.Bezpečnosť, právo a por.'!#REF!</f>
        <v>#REF!</v>
      </c>
      <c r="G61" s="173" t="e">
        <f>'[4]5.Bezpečnosť, právo a por.'!#REF!</f>
        <v>#REF!</v>
      </c>
      <c r="H61" s="171" t="e">
        <f t="shared" si="26"/>
        <v>#REF!</v>
      </c>
      <c r="I61" s="172">
        <v>797</v>
      </c>
      <c r="J61" s="172">
        <v>0</v>
      </c>
      <c r="K61" s="174" t="e">
        <f>'[4]5.Bezpečnosť, právo a por.'!#REF!</f>
        <v>#REF!</v>
      </c>
      <c r="L61" s="175" t="e">
        <f t="shared" si="27"/>
        <v>#REF!</v>
      </c>
      <c r="M61" s="172" t="e">
        <f>'[4]5.Bezpečnosť, právo a por.'!#REF!</f>
        <v>#REF!</v>
      </c>
      <c r="N61" s="172" t="e">
        <f>'[4]5.Bezpečnosť, právo a por.'!#REF!</f>
        <v>#REF!</v>
      </c>
      <c r="O61" s="174" t="e">
        <f>'[4]5.Bezpečnosť, právo a por.'!#REF!</f>
        <v>#REF!</v>
      </c>
      <c r="P61" s="214">
        <v>914.32</v>
      </c>
      <c r="Q61" s="215">
        <v>914.32</v>
      </c>
      <c r="R61" s="215">
        <v>0</v>
      </c>
      <c r="S61" s="216">
        <v>0</v>
      </c>
      <c r="T61" s="175" t="e">
        <f t="shared" si="28"/>
        <v>#REF!</v>
      </c>
      <c r="U61" s="172">
        <f>'[4]5.Bezpečnosť, právo a por.'!$H$79</f>
        <v>1650</v>
      </c>
      <c r="V61" s="172" t="e">
        <f>'[4]5.Bezpečnosť, právo a por.'!$I$78</f>
        <v>#REF!</v>
      </c>
      <c r="W61" s="174" t="e">
        <f>'[4]5.Bezpečnosť, právo a por.'!$J$78</f>
        <v>#REF!</v>
      </c>
    </row>
    <row r="62" spans="1:23" ht="15.75" x14ac:dyDescent="0.25">
      <c r="B62" s="193" t="s">
        <v>221</v>
      </c>
      <c r="C62" s="184" t="s">
        <v>222</v>
      </c>
      <c r="D62" s="171" t="e">
        <f>SUM(D63:D66)</f>
        <v>#REF!</v>
      </c>
      <c r="E62" s="172">
        <f>SUM(E63:E66)</f>
        <v>255279.5</v>
      </c>
      <c r="F62" s="172" t="e">
        <f>SUM(F63:F66)</f>
        <v>#REF!</v>
      </c>
      <c r="G62" s="173" t="e">
        <f>SUM(G63:G66)</f>
        <v>#REF!</v>
      </c>
      <c r="H62" s="171" t="e">
        <f t="shared" si="26"/>
        <v>#REF!</v>
      </c>
      <c r="I62" s="172">
        <f t="shared" ref="I62:W62" si="29">SUM(I63:I66)</f>
        <v>270995.5</v>
      </c>
      <c r="J62" s="172">
        <f t="shared" si="29"/>
        <v>0</v>
      </c>
      <c r="K62" s="174" t="e">
        <f t="shared" si="29"/>
        <v>#REF!</v>
      </c>
      <c r="L62" s="175" t="e">
        <f t="shared" si="29"/>
        <v>#REF!</v>
      </c>
      <c r="M62" s="172" t="e">
        <f t="shared" si="29"/>
        <v>#REF!</v>
      </c>
      <c r="N62" s="172" t="e">
        <f t="shared" si="29"/>
        <v>#REF!</v>
      </c>
      <c r="O62" s="174" t="e">
        <f t="shared" si="29"/>
        <v>#REF!</v>
      </c>
      <c r="P62" s="214">
        <v>203577.43</v>
      </c>
      <c r="Q62" s="215">
        <v>203577.43</v>
      </c>
      <c r="R62" s="215">
        <v>0</v>
      </c>
      <c r="S62" s="216">
        <v>0</v>
      </c>
      <c r="T62" s="175" t="e">
        <f t="shared" si="29"/>
        <v>#REF!</v>
      </c>
      <c r="U62" s="172" t="e">
        <f t="shared" si="29"/>
        <v>#REF!</v>
      </c>
      <c r="V62" s="172">
        <f t="shared" si="29"/>
        <v>64679</v>
      </c>
      <c r="W62" s="174" t="e">
        <f t="shared" si="29"/>
        <v>#REF!</v>
      </c>
    </row>
    <row r="63" spans="1:23" ht="15.75" x14ac:dyDescent="0.25">
      <c r="B63" s="70">
        <v>1</v>
      </c>
      <c r="C63" s="84" t="s">
        <v>223</v>
      </c>
      <c r="D63" s="72" t="e">
        <f>SUM(E63:G63)</f>
        <v>#REF!</v>
      </c>
      <c r="E63" s="73">
        <v>0</v>
      </c>
      <c r="F63" s="73" t="e">
        <f>'[4]5.Bezpečnosť, právo a por.'!#REF!</f>
        <v>#REF!</v>
      </c>
      <c r="G63" s="74" t="e">
        <f>'[4]5.Bezpečnosť, právo a por.'!#REF!</f>
        <v>#REF!</v>
      </c>
      <c r="H63" s="72" t="e">
        <f t="shared" si="26"/>
        <v>#REF!</v>
      </c>
      <c r="I63" s="73">
        <v>0</v>
      </c>
      <c r="J63" s="73">
        <v>0</v>
      </c>
      <c r="K63" s="75" t="e">
        <f>'[4]5.Bezpečnosť, právo a por.'!#REF!</f>
        <v>#REF!</v>
      </c>
      <c r="L63" s="76" t="e">
        <f>SUM(M63:O63)</f>
        <v>#REF!</v>
      </c>
      <c r="M63" s="73" t="e">
        <f>'[4]5.Bezpečnosť, právo a por.'!#REF!</f>
        <v>#REF!</v>
      </c>
      <c r="N63" s="73" t="e">
        <f>'[4]5.Bezpečnosť, právo a por.'!#REF!</f>
        <v>#REF!</v>
      </c>
      <c r="O63" s="75" t="e">
        <f>'[4]5.Bezpečnosť, právo a por.'!#REF!</f>
        <v>#REF!</v>
      </c>
      <c r="P63" s="214">
        <v>0</v>
      </c>
      <c r="Q63" s="217">
        <v>0</v>
      </c>
      <c r="R63" s="217">
        <v>0</v>
      </c>
      <c r="S63" s="218">
        <v>0</v>
      </c>
      <c r="T63" s="76">
        <f>SUM(U63:W63)</f>
        <v>251721</v>
      </c>
      <c r="U63" s="73">
        <f>'[4]5.Bezpečnosť, právo a por.'!$H$95</f>
        <v>187042</v>
      </c>
      <c r="V63" s="73">
        <f>'[4]5.Bezpečnosť, právo a por.'!$I$94</f>
        <v>64679</v>
      </c>
      <c r="W63" s="75">
        <f>'[4]5.Bezpečnosť, právo a por.'!$J$94</f>
        <v>0</v>
      </c>
    </row>
    <row r="64" spans="1:23" ht="15.75" x14ac:dyDescent="0.25">
      <c r="B64" s="70">
        <v>2</v>
      </c>
      <c r="C64" s="84" t="s">
        <v>224</v>
      </c>
      <c r="D64" s="72" t="e">
        <f>SUM(E64:G64)</f>
        <v>#REF!</v>
      </c>
      <c r="E64" s="73">
        <v>57400.5</v>
      </c>
      <c r="F64" s="73" t="e">
        <f>'[4]5.Bezpečnosť, právo a por.'!#REF!</f>
        <v>#REF!</v>
      </c>
      <c r="G64" s="74" t="e">
        <f>'[4]5.Bezpečnosť, právo a por.'!#REF!</f>
        <v>#REF!</v>
      </c>
      <c r="H64" s="72" t="e">
        <f t="shared" si="26"/>
        <v>#REF!</v>
      </c>
      <c r="I64" s="73">
        <v>37515</v>
      </c>
      <c r="J64" s="73">
        <v>0</v>
      </c>
      <c r="K64" s="75" t="e">
        <f>'[4]5.Bezpečnosť, právo a por.'!#REF!</f>
        <v>#REF!</v>
      </c>
      <c r="L64" s="76" t="e">
        <f>SUM(M64:O64)</f>
        <v>#REF!</v>
      </c>
      <c r="M64" s="73">
        <v>42145</v>
      </c>
      <c r="N64" s="73" t="e">
        <f>'[4]5.Bezpečnosť, právo a por.'!#REF!</f>
        <v>#REF!</v>
      </c>
      <c r="O64" s="75" t="e">
        <f>'[4]5.Bezpečnosť, právo a por.'!#REF!</f>
        <v>#REF!</v>
      </c>
      <c r="P64" s="214">
        <v>32015.58</v>
      </c>
      <c r="Q64" s="217">
        <v>32015.58</v>
      </c>
      <c r="R64" s="217">
        <v>0</v>
      </c>
      <c r="S64" s="218">
        <v>0</v>
      </c>
      <c r="T64" s="76" t="e">
        <f>SUM(U64:W64)</f>
        <v>#REF!</v>
      </c>
      <c r="U64" s="73">
        <f>'[4]5.Bezpečnosť, právo a por.'!$H$101</f>
        <v>74900</v>
      </c>
      <c r="V64" s="73"/>
      <c r="W64" s="75" t="e">
        <f>'[4]5.Bezpečnosť, právo a por.'!$J$96</f>
        <v>#REF!</v>
      </c>
    </row>
    <row r="65" spans="1:23" ht="15.75" x14ac:dyDescent="0.25">
      <c r="B65" s="70">
        <v>3</v>
      </c>
      <c r="C65" s="84" t="s">
        <v>225</v>
      </c>
      <c r="D65" s="72" t="e">
        <f>SUM(E65:G65)</f>
        <v>#REF!</v>
      </c>
      <c r="E65" s="73">
        <v>197723</v>
      </c>
      <c r="F65" s="73" t="e">
        <f>'[4]5.Bezpečnosť, právo a por.'!#REF!</f>
        <v>#REF!</v>
      </c>
      <c r="G65" s="74" t="e">
        <f>'[4]5.Bezpečnosť, právo a por.'!#REF!</f>
        <v>#REF!</v>
      </c>
      <c r="H65" s="72" t="e">
        <f t="shared" si="26"/>
        <v>#REF!</v>
      </c>
      <c r="I65" s="73">
        <v>233480.5</v>
      </c>
      <c r="J65" s="73">
        <v>0</v>
      </c>
      <c r="K65" s="75" t="e">
        <f>'[4]5.Bezpečnosť, právo a por.'!#REF!</f>
        <v>#REF!</v>
      </c>
      <c r="L65" s="76" t="e">
        <f>SUM(M65:O65)</f>
        <v>#REF!</v>
      </c>
      <c r="M65" s="73" t="e">
        <f>'[4]5.Bezpečnosť, právo a por.'!#REF!</f>
        <v>#REF!</v>
      </c>
      <c r="N65" s="73" t="e">
        <f>'[4]5.Bezpečnosť, právo a por.'!#REF!</f>
        <v>#REF!</v>
      </c>
      <c r="O65" s="75" t="e">
        <f>'[4]5.Bezpečnosť, právo a por.'!#REF!</f>
        <v>#REF!</v>
      </c>
      <c r="P65" s="214">
        <v>171561.85</v>
      </c>
      <c r="Q65" s="217">
        <v>171561.85</v>
      </c>
      <c r="R65" s="217">
        <v>0</v>
      </c>
      <c r="S65" s="218">
        <v>0</v>
      </c>
      <c r="T65" s="76" t="e">
        <f>SUM(U65:W65)</f>
        <v>#REF!</v>
      </c>
      <c r="U65" s="73" t="e">
        <f>'[4]5.Bezpečnosť, právo a por.'!$H$103</f>
        <v>#REF!</v>
      </c>
      <c r="V65" s="73">
        <f>'[4]5.Bezpečnosť, právo a por.'!$I$102</f>
        <v>0</v>
      </c>
      <c r="W65" s="75">
        <f>'[4]5.Bezpečnosť, právo a por.'!$J$102</f>
        <v>0</v>
      </c>
    </row>
    <row r="66" spans="1:23" ht="15.75" x14ac:dyDescent="0.25">
      <c r="B66" s="70">
        <v>4</v>
      </c>
      <c r="C66" s="84" t="s">
        <v>226</v>
      </c>
      <c r="D66" s="72" t="e">
        <f>SUM(E66:G66)</f>
        <v>#REF!</v>
      </c>
      <c r="E66" s="73">
        <v>156</v>
      </c>
      <c r="F66" s="73" t="e">
        <f>'[4]5.Bezpečnosť, právo a por.'!#REF!</f>
        <v>#REF!</v>
      </c>
      <c r="G66" s="74" t="e">
        <f>'[4]5.Bezpečnosť, právo a por.'!#REF!</f>
        <v>#REF!</v>
      </c>
      <c r="H66" s="72" t="e">
        <f t="shared" si="26"/>
        <v>#REF!</v>
      </c>
      <c r="I66" s="73">
        <v>0</v>
      </c>
      <c r="J66" s="73">
        <v>0</v>
      </c>
      <c r="K66" s="75" t="e">
        <f>'[4]5.Bezpečnosť, právo a por.'!#REF!</f>
        <v>#REF!</v>
      </c>
      <c r="L66" s="76" t="e">
        <f>SUM(M66:O66)</f>
        <v>#REF!</v>
      </c>
      <c r="M66" s="73">
        <v>0</v>
      </c>
      <c r="N66" s="73" t="e">
        <f>'[4]5.Bezpečnosť, právo a por.'!#REF!</f>
        <v>#REF!</v>
      </c>
      <c r="O66" s="75" t="e">
        <f>'[4]5.Bezpečnosť, právo a por.'!#REF!</f>
        <v>#REF!</v>
      </c>
      <c r="P66" s="214">
        <v>0</v>
      </c>
      <c r="Q66" s="217">
        <v>0</v>
      </c>
      <c r="R66" s="217">
        <v>0</v>
      </c>
      <c r="S66" s="218">
        <v>0</v>
      </c>
      <c r="T66" s="76" t="e">
        <f>SUM(U66:W66)</f>
        <v>#REF!</v>
      </c>
      <c r="U66" s="73" t="e">
        <f>'[4]5.Bezpečnosť, právo a por.'!$H$106</f>
        <v>#REF!</v>
      </c>
      <c r="V66" s="73">
        <f>'[4]5.Bezpečnosť, právo a por.'!$I$105</f>
        <v>0</v>
      </c>
      <c r="W66" s="75">
        <f>'[4]5.Bezpečnosť, právo a por.'!$J$105</f>
        <v>0</v>
      </c>
    </row>
    <row r="67" spans="1:23" ht="15.75" x14ac:dyDescent="0.25">
      <c r="A67" s="93"/>
      <c r="B67" s="193" t="s">
        <v>227</v>
      </c>
      <c r="C67" s="194" t="s">
        <v>228</v>
      </c>
      <c r="D67" s="171" t="e">
        <f t="shared" ref="D67:W67" si="30">SUM(D68:D69)</f>
        <v>#REF!</v>
      </c>
      <c r="E67" s="172">
        <f t="shared" si="30"/>
        <v>1324</v>
      </c>
      <c r="F67" s="172" t="e">
        <f t="shared" si="30"/>
        <v>#REF!</v>
      </c>
      <c r="G67" s="173" t="e">
        <f t="shared" si="30"/>
        <v>#REF!</v>
      </c>
      <c r="H67" s="171" t="e">
        <f t="shared" si="30"/>
        <v>#REF!</v>
      </c>
      <c r="I67" s="172" t="e">
        <f t="shared" si="30"/>
        <v>#REF!</v>
      </c>
      <c r="J67" s="172">
        <f t="shared" si="30"/>
        <v>0</v>
      </c>
      <c r="K67" s="174" t="e">
        <f t="shared" si="30"/>
        <v>#REF!</v>
      </c>
      <c r="L67" s="175" t="e">
        <f t="shared" si="30"/>
        <v>#REF!</v>
      </c>
      <c r="M67" s="172" t="e">
        <f t="shared" si="30"/>
        <v>#REF!</v>
      </c>
      <c r="N67" s="172" t="e">
        <f t="shared" si="30"/>
        <v>#REF!</v>
      </c>
      <c r="O67" s="174" t="e">
        <f t="shared" si="30"/>
        <v>#REF!</v>
      </c>
      <c r="P67" s="214">
        <v>26.7</v>
      </c>
      <c r="Q67" s="215">
        <v>26.7</v>
      </c>
      <c r="R67" s="215">
        <v>0</v>
      </c>
      <c r="S67" s="216">
        <v>0</v>
      </c>
      <c r="T67" s="175" t="e">
        <f t="shared" si="30"/>
        <v>#REF!</v>
      </c>
      <c r="U67" s="172" t="e">
        <f t="shared" si="30"/>
        <v>#REF!</v>
      </c>
      <c r="V67" s="172">
        <f t="shared" si="30"/>
        <v>0</v>
      </c>
      <c r="W67" s="174">
        <f t="shared" si="30"/>
        <v>0</v>
      </c>
    </row>
    <row r="68" spans="1:23" ht="15.75" x14ac:dyDescent="0.25">
      <c r="A68" s="93"/>
      <c r="B68" s="70">
        <v>1</v>
      </c>
      <c r="C68" s="84" t="s">
        <v>229</v>
      </c>
      <c r="D68" s="72" t="e">
        <f>SUM(E68:G68)</f>
        <v>#REF!</v>
      </c>
      <c r="E68" s="73">
        <v>461</v>
      </c>
      <c r="F68" s="73" t="e">
        <f>'[4]5.Bezpečnosť, právo a por.'!#REF!</f>
        <v>#REF!</v>
      </c>
      <c r="G68" s="74" t="e">
        <f>'[4]5.Bezpečnosť, právo a por.'!#REF!</f>
        <v>#REF!</v>
      </c>
      <c r="H68" s="72" t="e">
        <f>SUM(I68:K68)</f>
        <v>#REF!</v>
      </c>
      <c r="I68" s="73" t="e">
        <f>'[4]5.Bezpečnosť, právo a por.'!#REF!</f>
        <v>#REF!</v>
      </c>
      <c r="J68" s="73">
        <v>0</v>
      </c>
      <c r="K68" s="75" t="e">
        <f>'[4]5.Bezpečnosť, právo a por.'!#REF!</f>
        <v>#REF!</v>
      </c>
      <c r="L68" s="76" t="e">
        <f>SUM(M68:O68)</f>
        <v>#REF!</v>
      </c>
      <c r="M68" s="73" t="e">
        <f>'[4]5.Bezpečnosť, právo a por.'!#REF!</f>
        <v>#REF!</v>
      </c>
      <c r="N68" s="73" t="e">
        <f>'[4]5.Bezpečnosť, právo a por.'!#REF!</f>
        <v>#REF!</v>
      </c>
      <c r="O68" s="75" t="e">
        <f>'[4]5.Bezpečnosť, právo a por.'!#REF!</f>
        <v>#REF!</v>
      </c>
      <c r="P68" s="214">
        <v>26.7</v>
      </c>
      <c r="Q68" s="217">
        <v>26.7</v>
      </c>
      <c r="R68" s="217">
        <v>0</v>
      </c>
      <c r="S68" s="218">
        <v>0</v>
      </c>
      <c r="T68" s="76">
        <f>SUM(U68:W68)</f>
        <v>1300</v>
      </c>
      <c r="U68" s="73">
        <f>'[4]5.Bezpečnosť, právo a por.'!$H$110</f>
        <v>1300</v>
      </c>
      <c r="V68" s="73">
        <f>'[4]5.Bezpečnosť, právo a por.'!$I$109</f>
        <v>0</v>
      </c>
      <c r="W68" s="75">
        <f>'[4]5.Bezpečnosť, právo a por.'!$J$109</f>
        <v>0</v>
      </c>
    </row>
    <row r="69" spans="1:23" ht="17.25" thickBot="1" x14ac:dyDescent="0.35">
      <c r="A69" s="93"/>
      <c r="B69" s="78">
        <v>2</v>
      </c>
      <c r="C69" s="95" t="s">
        <v>230</v>
      </c>
      <c r="D69" s="79" t="e">
        <f>SUM(E69:G69)</f>
        <v>#REF!</v>
      </c>
      <c r="E69" s="80">
        <v>863</v>
      </c>
      <c r="F69" s="80" t="e">
        <f>'[4]5.Bezpečnosť, právo a por.'!#REF!</f>
        <v>#REF!</v>
      </c>
      <c r="G69" s="81" t="e">
        <f>'[4]5.Bezpečnosť, právo a por.'!#REF!</f>
        <v>#REF!</v>
      </c>
      <c r="H69" s="72" t="e">
        <f>SUM(I69:K69)</f>
        <v>#REF!</v>
      </c>
      <c r="I69" s="82">
        <v>0</v>
      </c>
      <c r="J69" s="82">
        <v>0</v>
      </c>
      <c r="K69" s="83" t="e">
        <f>'[4]5.Bezpečnosť, právo a por.'!#REF!</f>
        <v>#REF!</v>
      </c>
      <c r="L69" s="89" t="e">
        <f>SUM(M69:O69)</f>
        <v>#REF!</v>
      </c>
      <c r="M69" s="80" t="e">
        <f>'[4]5.Bezpečnosť, právo a por.'!#REF!</f>
        <v>#REF!</v>
      </c>
      <c r="N69" s="80" t="e">
        <f>'[4]5.Bezpečnosť, právo a por.'!#REF!</f>
        <v>#REF!</v>
      </c>
      <c r="O69" s="90" t="e">
        <f>'[4]5.Bezpečnosť, právo a por.'!#REF!</f>
        <v>#REF!</v>
      </c>
      <c r="P69" s="224">
        <v>0</v>
      </c>
      <c r="Q69" s="232">
        <v>0</v>
      </c>
      <c r="R69" s="232">
        <v>0</v>
      </c>
      <c r="S69" s="233">
        <v>0</v>
      </c>
      <c r="T69" s="89" t="e">
        <f>SUM(U69:W69)</f>
        <v>#REF!</v>
      </c>
      <c r="U69" s="80" t="e">
        <f>'[4]5.Bezpečnosť, právo a por.'!$H$112</f>
        <v>#REF!</v>
      </c>
      <c r="V69" s="80">
        <f>'[4]5.Bezpečnosť, právo a por.'!$I$111</f>
        <v>0</v>
      </c>
      <c r="W69" s="90">
        <f>'[4]5.Bezpečnosť, právo a por.'!$J$111</f>
        <v>0</v>
      </c>
    </row>
    <row r="70" spans="1:23" s="63" customFormat="1" ht="14.25" x14ac:dyDescent="0.2">
      <c r="A70" s="93"/>
      <c r="B70" s="154" t="s">
        <v>231</v>
      </c>
      <c r="C70" s="155"/>
      <c r="D70" s="149" t="e">
        <f t="shared" ref="D70:W70" si="31">D71+D74+D77</f>
        <v>#REF!</v>
      </c>
      <c r="E70" s="150">
        <f t="shared" si="31"/>
        <v>702096</v>
      </c>
      <c r="F70" s="150" t="e">
        <f t="shared" si="31"/>
        <v>#REF!</v>
      </c>
      <c r="G70" s="151" t="e">
        <f t="shared" si="31"/>
        <v>#REF!</v>
      </c>
      <c r="H70" s="149" t="e">
        <f t="shared" si="31"/>
        <v>#REF!</v>
      </c>
      <c r="I70" s="150">
        <f t="shared" si="31"/>
        <v>666597</v>
      </c>
      <c r="J70" s="150" t="e">
        <f t="shared" si="31"/>
        <v>#REF!</v>
      </c>
      <c r="K70" s="152" t="e">
        <f t="shared" si="31"/>
        <v>#REF!</v>
      </c>
      <c r="L70" s="153" t="e">
        <f t="shared" si="31"/>
        <v>#REF!</v>
      </c>
      <c r="M70" s="150" t="e">
        <f t="shared" si="31"/>
        <v>#REF!</v>
      </c>
      <c r="N70" s="150" t="e">
        <f t="shared" si="31"/>
        <v>#REF!</v>
      </c>
      <c r="O70" s="152" t="e">
        <f t="shared" si="31"/>
        <v>#REF!</v>
      </c>
      <c r="P70" s="222">
        <v>698135.79</v>
      </c>
      <c r="Q70" s="223">
        <v>698135.79</v>
      </c>
      <c r="R70" s="223">
        <v>0</v>
      </c>
      <c r="S70" s="227">
        <v>0</v>
      </c>
      <c r="T70" s="153">
        <f t="shared" si="31"/>
        <v>749050</v>
      </c>
      <c r="U70" s="150">
        <f t="shared" si="31"/>
        <v>743850</v>
      </c>
      <c r="V70" s="150">
        <f t="shared" si="31"/>
        <v>5200</v>
      </c>
      <c r="W70" s="152">
        <f t="shared" si="31"/>
        <v>0</v>
      </c>
    </row>
    <row r="71" spans="1:23" ht="15.75" x14ac:dyDescent="0.25">
      <c r="A71" s="85"/>
      <c r="B71" s="193" t="s">
        <v>232</v>
      </c>
      <c r="C71" s="194" t="s">
        <v>233</v>
      </c>
      <c r="D71" s="171" t="e">
        <f t="shared" ref="D71:W71" si="32">SUM(D72:D73)</f>
        <v>#REF!</v>
      </c>
      <c r="E71" s="172">
        <f t="shared" si="32"/>
        <v>518307</v>
      </c>
      <c r="F71" s="172" t="e">
        <f t="shared" si="32"/>
        <v>#REF!</v>
      </c>
      <c r="G71" s="173" t="e">
        <f t="shared" si="32"/>
        <v>#REF!</v>
      </c>
      <c r="H71" s="171" t="e">
        <f t="shared" si="32"/>
        <v>#REF!</v>
      </c>
      <c r="I71" s="172">
        <f t="shared" si="32"/>
        <v>514507</v>
      </c>
      <c r="J71" s="172" t="e">
        <f t="shared" si="32"/>
        <v>#REF!</v>
      </c>
      <c r="K71" s="174" t="e">
        <f t="shared" si="32"/>
        <v>#REF!</v>
      </c>
      <c r="L71" s="175" t="e">
        <f t="shared" si="32"/>
        <v>#REF!</v>
      </c>
      <c r="M71" s="172" t="e">
        <f t="shared" si="32"/>
        <v>#REF!</v>
      </c>
      <c r="N71" s="172" t="e">
        <f t="shared" si="32"/>
        <v>#REF!</v>
      </c>
      <c r="O71" s="174" t="e">
        <f t="shared" si="32"/>
        <v>#REF!</v>
      </c>
      <c r="P71" s="214">
        <v>524715.03</v>
      </c>
      <c r="Q71" s="215">
        <v>524715.03</v>
      </c>
      <c r="R71" s="215">
        <v>0</v>
      </c>
      <c r="S71" s="216">
        <v>0</v>
      </c>
      <c r="T71" s="175">
        <f t="shared" si="32"/>
        <v>564050</v>
      </c>
      <c r="U71" s="172">
        <f t="shared" si="32"/>
        <v>558850</v>
      </c>
      <c r="V71" s="172">
        <f t="shared" si="32"/>
        <v>5200</v>
      </c>
      <c r="W71" s="174">
        <f t="shared" si="32"/>
        <v>0</v>
      </c>
    </row>
    <row r="72" spans="1:23" ht="15.75" x14ac:dyDescent="0.25">
      <c r="B72" s="70">
        <v>1</v>
      </c>
      <c r="C72" s="94" t="s">
        <v>234</v>
      </c>
      <c r="D72" s="72" t="e">
        <f>SUM(E72:G72)</f>
        <v>#REF!</v>
      </c>
      <c r="E72" s="73">
        <v>278</v>
      </c>
      <c r="F72" s="73" t="e">
        <f>'[4]6.Odpadové hospodárstvo'!#REF!</f>
        <v>#REF!</v>
      </c>
      <c r="G72" s="74" t="e">
        <f>'[4]6.Odpadové hospodárstvo'!#REF!</f>
        <v>#REF!</v>
      </c>
      <c r="H72" s="72" t="e">
        <f>SUM(I72:K72)</f>
        <v>#REF!</v>
      </c>
      <c r="I72" s="73">
        <v>265</v>
      </c>
      <c r="J72" s="73" t="e">
        <f>'[4]6.Odpadové hospodárstvo'!#REF!</f>
        <v>#REF!</v>
      </c>
      <c r="K72" s="75" t="e">
        <f>'[4]6.Odpadové hospodárstvo'!#REF!</f>
        <v>#REF!</v>
      </c>
      <c r="L72" s="76" t="e">
        <f>SUM(M72:O72)</f>
        <v>#REF!</v>
      </c>
      <c r="M72" s="73" t="e">
        <f>'[4]6.Odpadové hospodárstvo'!#REF!</f>
        <v>#REF!</v>
      </c>
      <c r="N72" s="73" t="e">
        <f>'[4]6.Odpadové hospodárstvo'!#REF!</f>
        <v>#REF!</v>
      </c>
      <c r="O72" s="75" t="e">
        <f>'[4]6.Odpadové hospodárstvo'!#REF!</f>
        <v>#REF!</v>
      </c>
      <c r="P72" s="214">
        <v>287.73</v>
      </c>
      <c r="Q72" s="217">
        <v>287.73</v>
      </c>
      <c r="R72" s="217">
        <v>0</v>
      </c>
      <c r="S72" s="218">
        <v>0</v>
      </c>
      <c r="T72" s="76">
        <f>SUM(U72:W72)</f>
        <v>6050</v>
      </c>
      <c r="U72" s="73">
        <f>'[4]6.Odpadové hospodárstvo'!$H$5</f>
        <v>850</v>
      </c>
      <c r="V72" s="73">
        <f>'[4]6.Odpadové hospodárstvo'!$I$5</f>
        <v>5200</v>
      </c>
      <c r="W72" s="75">
        <f>'[4]6.Odpadové hospodárstvo'!$J$5</f>
        <v>0</v>
      </c>
    </row>
    <row r="73" spans="1:23" ht="15.75" x14ac:dyDescent="0.25">
      <c r="B73" s="70">
        <v>2</v>
      </c>
      <c r="C73" s="84" t="s">
        <v>235</v>
      </c>
      <c r="D73" s="72" t="e">
        <f>SUM(E73:G73)</f>
        <v>#REF!</v>
      </c>
      <c r="E73" s="73">
        <v>518029</v>
      </c>
      <c r="F73" s="73" t="e">
        <f>'[4]6.Odpadové hospodárstvo'!#REF!</f>
        <v>#REF!</v>
      </c>
      <c r="G73" s="74" t="e">
        <f>'[4]6.Odpadové hospodárstvo'!#REF!</f>
        <v>#REF!</v>
      </c>
      <c r="H73" s="72" t="e">
        <f>SUM(I73:K73)</f>
        <v>#REF!</v>
      </c>
      <c r="I73" s="73">
        <v>514242</v>
      </c>
      <c r="J73" s="73" t="e">
        <f>'[4]6.Odpadové hospodárstvo'!#REF!</f>
        <v>#REF!</v>
      </c>
      <c r="K73" s="75" t="e">
        <f>'[4]6.Odpadové hospodárstvo'!#REF!</f>
        <v>#REF!</v>
      </c>
      <c r="L73" s="76" t="e">
        <f>SUM(M73:O73)</f>
        <v>#REF!</v>
      </c>
      <c r="M73" s="73" t="e">
        <f>'[4]6.Odpadové hospodárstvo'!#REF!</f>
        <v>#REF!</v>
      </c>
      <c r="N73" s="73" t="e">
        <f>'[4]6.Odpadové hospodárstvo'!#REF!</f>
        <v>#REF!</v>
      </c>
      <c r="O73" s="75" t="e">
        <f>'[4]6.Odpadové hospodárstvo'!#REF!</f>
        <v>#REF!</v>
      </c>
      <c r="P73" s="214">
        <v>524427.30000000005</v>
      </c>
      <c r="Q73" s="217">
        <v>524427.30000000005</v>
      </c>
      <c r="R73" s="217">
        <v>0</v>
      </c>
      <c r="S73" s="218">
        <v>0</v>
      </c>
      <c r="T73" s="76">
        <f>SUM(U73:W73)</f>
        <v>558000</v>
      </c>
      <c r="U73" s="73">
        <f>'[4]6.Odpadové hospodárstvo'!$H$10</f>
        <v>558000</v>
      </c>
      <c r="V73" s="73">
        <f>'[4]6.Odpadové hospodárstvo'!$I$10</f>
        <v>0</v>
      </c>
      <c r="W73" s="75">
        <f>'[4]6.Odpadové hospodárstvo'!$J$10</f>
        <v>0</v>
      </c>
    </row>
    <row r="74" spans="1:23" ht="15.75" x14ac:dyDescent="0.25">
      <c r="B74" s="193" t="s">
        <v>236</v>
      </c>
      <c r="C74" s="184" t="s">
        <v>237</v>
      </c>
      <c r="D74" s="171" t="e">
        <f t="shared" ref="D74:W74" si="33">SUM(D75:D76)</f>
        <v>#REF!</v>
      </c>
      <c r="E74" s="172">
        <f t="shared" si="33"/>
        <v>107980</v>
      </c>
      <c r="F74" s="172" t="e">
        <f t="shared" si="33"/>
        <v>#REF!</v>
      </c>
      <c r="G74" s="173" t="e">
        <f t="shared" si="33"/>
        <v>#REF!</v>
      </c>
      <c r="H74" s="171" t="e">
        <f t="shared" si="33"/>
        <v>#REF!</v>
      </c>
      <c r="I74" s="172">
        <f t="shared" si="33"/>
        <v>78763</v>
      </c>
      <c r="J74" s="172" t="e">
        <f t="shared" si="33"/>
        <v>#REF!</v>
      </c>
      <c r="K74" s="174" t="e">
        <f t="shared" si="33"/>
        <v>#REF!</v>
      </c>
      <c r="L74" s="175" t="e">
        <f t="shared" si="33"/>
        <v>#REF!</v>
      </c>
      <c r="M74" s="172" t="e">
        <f t="shared" si="33"/>
        <v>#REF!</v>
      </c>
      <c r="N74" s="172" t="e">
        <f t="shared" si="33"/>
        <v>#REF!</v>
      </c>
      <c r="O74" s="174" t="e">
        <f t="shared" si="33"/>
        <v>#REF!</v>
      </c>
      <c r="P74" s="214">
        <v>94003.83</v>
      </c>
      <c r="Q74" s="215">
        <v>94003.83</v>
      </c>
      <c r="R74" s="215">
        <v>0</v>
      </c>
      <c r="S74" s="216">
        <v>0</v>
      </c>
      <c r="T74" s="175">
        <f t="shared" si="33"/>
        <v>100650</v>
      </c>
      <c r="U74" s="172">
        <f t="shared" si="33"/>
        <v>100650</v>
      </c>
      <c r="V74" s="172">
        <f t="shared" si="33"/>
        <v>0</v>
      </c>
      <c r="W74" s="174">
        <f t="shared" si="33"/>
        <v>0</v>
      </c>
    </row>
    <row r="75" spans="1:23" ht="15.75" x14ac:dyDescent="0.25">
      <c r="B75" s="70">
        <v>1</v>
      </c>
      <c r="C75" s="84" t="s">
        <v>238</v>
      </c>
      <c r="D75" s="72" t="e">
        <f>SUM(E75:G75)</f>
        <v>#REF!</v>
      </c>
      <c r="E75" s="73">
        <v>97706</v>
      </c>
      <c r="F75" s="73" t="e">
        <f>'[4]6.Odpadové hospodárstvo'!#REF!</f>
        <v>#REF!</v>
      </c>
      <c r="G75" s="74" t="e">
        <f>'[4]6.Odpadové hospodárstvo'!#REF!</f>
        <v>#REF!</v>
      </c>
      <c r="H75" s="72" t="e">
        <f>SUM(I75:K75)</f>
        <v>#REF!</v>
      </c>
      <c r="I75" s="73">
        <v>68842</v>
      </c>
      <c r="J75" s="73" t="e">
        <f>'[4]6.Odpadové hospodárstvo'!#REF!</f>
        <v>#REF!</v>
      </c>
      <c r="K75" s="75" t="e">
        <f>'[4]6.Odpadové hospodárstvo'!#REF!</f>
        <v>#REF!</v>
      </c>
      <c r="L75" s="76" t="e">
        <f>SUM(M75:O75)</f>
        <v>#REF!</v>
      </c>
      <c r="M75" s="73" t="e">
        <f>'[4]6.Odpadové hospodárstvo'!#REF!</f>
        <v>#REF!</v>
      </c>
      <c r="N75" s="73" t="e">
        <f>'[4]6.Odpadové hospodárstvo'!#REF!</f>
        <v>#REF!</v>
      </c>
      <c r="O75" s="75" t="e">
        <f>'[4]6.Odpadové hospodárstvo'!#REF!</f>
        <v>#REF!</v>
      </c>
      <c r="P75" s="214">
        <v>82086.899999999994</v>
      </c>
      <c r="Q75" s="217">
        <v>82086.899999999994</v>
      </c>
      <c r="R75" s="217">
        <v>0</v>
      </c>
      <c r="S75" s="218">
        <v>0</v>
      </c>
      <c r="T75" s="76">
        <f>SUM(U75:W75)</f>
        <v>86950</v>
      </c>
      <c r="U75" s="73">
        <f>'[4]6.Odpadové hospodárstvo'!$H$15</f>
        <v>86950</v>
      </c>
      <c r="V75" s="73">
        <f>'[4]6.Odpadové hospodárstvo'!$I$15</f>
        <v>0</v>
      </c>
      <c r="W75" s="75">
        <f>'[4]6.Odpadové hospodárstvo'!$J$15</f>
        <v>0</v>
      </c>
    </row>
    <row r="76" spans="1:23" ht="15.75" x14ac:dyDescent="0.25">
      <c r="B76" s="70">
        <v>2</v>
      </c>
      <c r="C76" s="94" t="s">
        <v>239</v>
      </c>
      <c r="D76" s="72" t="e">
        <f>SUM(E76:G76)</f>
        <v>#REF!</v>
      </c>
      <c r="E76" s="73">
        <v>10274</v>
      </c>
      <c r="F76" s="73" t="e">
        <f>'[4]6.Odpadové hospodárstvo'!#REF!</f>
        <v>#REF!</v>
      </c>
      <c r="G76" s="74" t="e">
        <f>'[4]6.Odpadové hospodárstvo'!#REF!</f>
        <v>#REF!</v>
      </c>
      <c r="H76" s="72" t="e">
        <f>SUM(I76:K76)</f>
        <v>#REF!</v>
      </c>
      <c r="I76" s="73">
        <v>9921</v>
      </c>
      <c r="J76" s="73" t="e">
        <f>'[4]6.Odpadové hospodárstvo'!#REF!</f>
        <v>#REF!</v>
      </c>
      <c r="K76" s="75" t="e">
        <f>'[4]6.Odpadové hospodárstvo'!#REF!</f>
        <v>#REF!</v>
      </c>
      <c r="L76" s="76" t="e">
        <f>SUM(M76:O76)</f>
        <v>#REF!</v>
      </c>
      <c r="M76" s="73" t="e">
        <f>'[4]6.Odpadové hospodárstvo'!#REF!</f>
        <v>#REF!</v>
      </c>
      <c r="N76" s="73" t="e">
        <f>'[4]6.Odpadové hospodárstvo'!#REF!</f>
        <v>#REF!</v>
      </c>
      <c r="O76" s="75" t="e">
        <f>'[4]6.Odpadové hospodárstvo'!#REF!</f>
        <v>#REF!</v>
      </c>
      <c r="P76" s="214">
        <v>11916.93</v>
      </c>
      <c r="Q76" s="217">
        <v>11916.93</v>
      </c>
      <c r="R76" s="217">
        <v>0</v>
      </c>
      <c r="S76" s="218">
        <v>0</v>
      </c>
      <c r="T76" s="76">
        <f>SUM(U76:W76)</f>
        <v>13700</v>
      </c>
      <c r="U76" s="73">
        <f>'[4]6.Odpadové hospodárstvo'!$H$18</f>
        <v>13700</v>
      </c>
      <c r="V76" s="73">
        <f>'[4]6.Odpadové hospodárstvo'!$I$18</f>
        <v>0</v>
      </c>
      <c r="W76" s="75">
        <f>'[4]6.Odpadové hospodárstvo'!$J$18</f>
        <v>0</v>
      </c>
    </row>
    <row r="77" spans="1:23" ht="16.5" thickBot="1" x14ac:dyDescent="0.3">
      <c r="B77" s="195" t="s">
        <v>240</v>
      </c>
      <c r="C77" s="196" t="s">
        <v>241</v>
      </c>
      <c r="D77" s="178" t="e">
        <f>SUM(E77:G77)</f>
        <v>#REF!</v>
      </c>
      <c r="E77" s="179">
        <v>75809</v>
      </c>
      <c r="F77" s="179">
        <v>52058</v>
      </c>
      <c r="G77" s="180" t="e">
        <f>'[4]6.Odpadové hospodárstvo'!#REF!</f>
        <v>#REF!</v>
      </c>
      <c r="H77" s="186" t="e">
        <f>SUM(I77:K77)</f>
        <v>#REF!</v>
      </c>
      <c r="I77" s="181">
        <v>73327</v>
      </c>
      <c r="J77" s="181" t="e">
        <f>'[4]6.Odpadové hospodárstvo'!#REF!</f>
        <v>#REF!</v>
      </c>
      <c r="K77" s="182" t="e">
        <f>'[4]6.Odpadové hospodárstvo'!#REF!</f>
        <v>#REF!</v>
      </c>
      <c r="L77" s="187" t="e">
        <f>SUM(M77:O77)</f>
        <v>#REF!</v>
      </c>
      <c r="M77" s="179" t="e">
        <f>'[4]6.Odpadové hospodárstvo'!#REF!</f>
        <v>#REF!</v>
      </c>
      <c r="N77" s="179" t="e">
        <f>'[4]6.Odpadové hospodárstvo'!#REF!</f>
        <v>#REF!</v>
      </c>
      <c r="O77" s="188" t="e">
        <f>'[4]6.Odpadové hospodárstvo'!#REF!</f>
        <v>#REF!</v>
      </c>
      <c r="P77" s="224">
        <v>79416.929999999993</v>
      </c>
      <c r="Q77" s="225">
        <v>79416.929999999993</v>
      </c>
      <c r="R77" s="225">
        <v>0</v>
      </c>
      <c r="S77" s="226">
        <v>0</v>
      </c>
      <c r="T77" s="187">
        <f>SUM(U77:W77)</f>
        <v>84350</v>
      </c>
      <c r="U77" s="179">
        <f>'[4]6.Odpadové hospodárstvo'!$H$20</f>
        <v>84350</v>
      </c>
      <c r="V77" s="179">
        <f>'[4]6.Odpadové hospodárstvo'!$I$20</f>
        <v>0</v>
      </c>
      <c r="W77" s="188">
        <f>'[4]6.Odpadové hospodárstvo'!$J$20</f>
        <v>0</v>
      </c>
    </row>
    <row r="78" spans="1:23" s="63" customFormat="1" ht="14.25" x14ac:dyDescent="0.2">
      <c r="B78" s="154" t="s">
        <v>242</v>
      </c>
      <c r="C78" s="155"/>
      <c r="D78" s="149" t="e">
        <f t="shared" ref="D78:W78" si="34">D79+D87+D90</f>
        <v>#REF!</v>
      </c>
      <c r="E78" s="150" t="e">
        <f t="shared" si="34"/>
        <v>#REF!</v>
      </c>
      <c r="F78" s="150" t="e">
        <f t="shared" si="34"/>
        <v>#REF!</v>
      </c>
      <c r="G78" s="151" t="e">
        <f t="shared" si="34"/>
        <v>#REF!</v>
      </c>
      <c r="H78" s="149" t="e">
        <f t="shared" si="34"/>
        <v>#REF!</v>
      </c>
      <c r="I78" s="150" t="e">
        <f t="shared" si="34"/>
        <v>#REF!</v>
      </c>
      <c r="J78" s="150" t="e">
        <f t="shared" si="34"/>
        <v>#REF!</v>
      </c>
      <c r="K78" s="152" t="e">
        <f t="shared" si="34"/>
        <v>#REF!</v>
      </c>
      <c r="L78" s="153" t="e">
        <f t="shared" si="34"/>
        <v>#REF!</v>
      </c>
      <c r="M78" s="150" t="e">
        <f t="shared" si="34"/>
        <v>#REF!</v>
      </c>
      <c r="N78" s="150" t="e">
        <f t="shared" si="34"/>
        <v>#REF!</v>
      </c>
      <c r="O78" s="152" t="e">
        <f t="shared" si="34"/>
        <v>#REF!</v>
      </c>
      <c r="P78" s="222">
        <v>948075.11</v>
      </c>
      <c r="Q78" s="223">
        <v>274180.21999999997</v>
      </c>
      <c r="R78" s="223">
        <v>368710.89</v>
      </c>
      <c r="S78" s="227">
        <v>305184</v>
      </c>
      <c r="T78" s="153">
        <f t="shared" si="34"/>
        <v>899603</v>
      </c>
      <c r="U78" s="150">
        <f t="shared" si="34"/>
        <v>377705</v>
      </c>
      <c r="V78" s="150">
        <f t="shared" si="34"/>
        <v>128850</v>
      </c>
      <c r="W78" s="152">
        <f t="shared" si="34"/>
        <v>393048</v>
      </c>
    </row>
    <row r="79" spans="1:23" ht="15.75" x14ac:dyDescent="0.25">
      <c r="B79" s="193" t="s">
        <v>243</v>
      </c>
      <c r="C79" s="184" t="s">
        <v>244</v>
      </c>
      <c r="D79" s="171" t="e">
        <f t="shared" ref="D79:W79" si="35">SUM(D80:D86)</f>
        <v>#REF!</v>
      </c>
      <c r="E79" s="172" t="e">
        <f t="shared" si="35"/>
        <v>#REF!</v>
      </c>
      <c r="F79" s="172" t="e">
        <f t="shared" si="35"/>
        <v>#REF!</v>
      </c>
      <c r="G79" s="173" t="e">
        <f t="shared" si="35"/>
        <v>#REF!</v>
      </c>
      <c r="H79" s="171">
        <f t="shared" si="35"/>
        <v>716581.5</v>
      </c>
      <c r="I79" s="172">
        <f t="shared" si="35"/>
        <v>248438.5</v>
      </c>
      <c r="J79" s="172">
        <f t="shared" si="35"/>
        <v>162959</v>
      </c>
      <c r="K79" s="174">
        <f t="shared" si="35"/>
        <v>305184</v>
      </c>
      <c r="L79" s="175" t="e">
        <f t="shared" si="35"/>
        <v>#REF!</v>
      </c>
      <c r="M79" s="172" t="e">
        <f t="shared" si="35"/>
        <v>#REF!</v>
      </c>
      <c r="N79" s="172" t="e">
        <f t="shared" si="35"/>
        <v>#REF!</v>
      </c>
      <c r="O79" s="174" t="e">
        <f t="shared" si="35"/>
        <v>#REF!</v>
      </c>
      <c r="P79" s="214">
        <v>948075.11</v>
      </c>
      <c r="Q79" s="215">
        <v>274180.21999999997</v>
      </c>
      <c r="R79" s="215">
        <v>368710.89</v>
      </c>
      <c r="S79" s="216">
        <v>305184</v>
      </c>
      <c r="T79" s="175">
        <f t="shared" si="35"/>
        <v>770603</v>
      </c>
      <c r="U79" s="172">
        <f t="shared" si="35"/>
        <v>368705</v>
      </c>
      <c r="V79" s="172">
        <f t="shared" si="35"/>
        <v>8850</v>
      </c>
      <c r="W79" s="174">
        <f t="shared" si="35"/>
        <v>393048</v>
      </c>
    </row>
    <row r="80" spans="1:23" ht="15.75" x14ac:dyDescent="0.25">
      <c r="B80" s="70">
        <v>1</v>
      </c>
      <c r="C80" s="84" t="s">
        <v>245</v>
      </c>
      <c r="D80" s="72" t="e">
        <f t="shared" ref="D80:D86" si="36">SUM(E80:G80)</f>
        <v>#REF!</v>
      </c>
      <c r="E80" s="73" t="e">
        <f>'[4]7.Komunikácie'!#REF!</f>
        <v>#REF!</v>
      </c>
      <c r="F80" s="73" t="e">
        <f>'[4]7.Komunikácie'!#REF!</f>
        <v>#REF!</v>
      </c>
      <c r="G80" s="74" t="e">
        <f>'[4]7.Komunikácie'!#REF!</f>
        <v>#REF!</v>
      </c>
      <c r="H80" s="72">
        <f t="shared" ref="H80:H86" si="37">SUM(I80:K80)</f>
        <v>0</v>
      </c>
      <c r="I80" s="73">
        <v>0</v>
      </c>
      <c r="J80" s="73">
        <v>0</v>
      </c>
      <c r="K80" s="75">
        <v>0</v>
      </c>
      <c r="L80" s="76" t="e">
        <f t="shared" ref="L80:L86" si="38">SUM(M80:O80)</f>
        <v>#REF!</v>
      </c>
      <c r="M80" s="73" t="e">
        <f>'[4]7.Komunikácie'!#REF!</f>
        <v>#REF!</v>
      </c>
      <c r="N80" s="73" t="e">
        <f>'[4]7.Komunikácie'!#REF!</f>
        <v>#REF!</v>
      </c>
      <c r="O80" s="75" t="e">
        <f>'[4]7.Komunikácie'!#REF!</f>
        <v>#REF!</v>
      </c>
      <c r="P80" s="214">
        <v>0</v>
      </c>
      <c r="Q80" s="217">
        <v>0</v>
      </c>
      <c r="R80" s="217">
        <v>0</v>
      </c>
      <c r="S80" s="218">
        <v>0</v>
      </c>
      <c r="T80" s="76">
        <f t="shared" ref="T80:T86" si="39">SUM(U80:W80)</f>
        <v>0</v>
      </c>
      <c r="U80" s="73">
        <f>'[4]7.Komunikácie'!$H$5</f>
        <v>0</v>
      </c>
      <c r="V80" s="73">
        <f>'[4]7.Komunikácie'!$I$5</f>
        <v>0</v>
      </c>
      <c r="W80" s="75">
        <f>'[4]7.Komunikácie'!$J$5</f>
        <v>0</v>
      </c>
    </row>
    <row r="81" spans="2:23" ht="15.75" x14ac:dyDescent="0.25">
      <c r="B81" s="70">
        <v>2</v>
      </c>
      <c r="C81" s="84" t="s">
        <v>246</v>
      </c>
      <c r="D81" s="72">
        <f t="shared" si="36"/>
        <v>602449.49</v>
      </c>
      <c r="E81" s="73">
        <v>45661.49</v>
      </c>
      <c r="F81" s="73">
        <v>348552</v>
      </c>
      <c r="G81" s="74">
        <v>208236</v>
      </c>
      <c r="H81" s="72">
        <f t="shared" si="37"/>
        <v>534980</v>
      </c>
      <c r="I81" s="73">
        <v>66837</v>
      </c>
      <c r="J81" s="73">
        <v>162959</v>
      </c>
      <c r="K81" s="75">
        <v>305184</v>
      </c>
      <c r="L81" s="76" t="e">
        <f t="shared" si="38"/>
        <v>#REF!</v>
      </c>
      <c r="M81" s="73" t="e">
        <f>'[4]7.Komunikácie'!#REF!</f>
        <v>#REF!</v>
      </c>
      <c r="N81" s="73" t="e">
        <f>'[4]7.Komunikácie'!#REF!</f>
        <v>#REF!</v>
      </c>
      <c r="O81" s="75" t="e">
        <f>'[4]7.Komunikácie'!#REF!</f>
        <v>#REF!</v>
      </c>
      <c r="P81" s="214">
        <v>785677.72</v>
      </c>
      <c r="Q81" s="217">
        <v>111782.83</v>
      </c>
      <c r="R81" s="217">
        <v>368710.89</v>
      </c>
      <c r="S81" s="218">
        <v>305184</v>
      </c>
      <c r="T81" s="76">
        <f t="shared" si="39"/>
        <v>493103</v>
      </c>
      <c r="U81" s="73">
        <f>'[4]7.Komunikácie'!$H$7</f>
        <v>91205</v>
      </c>
      <c r="V81" s="73">
        <f>'[4]7.Komunikácie'!$I$7</f>
        <v>8850</v>
      </c>
      <c r="W81" s="75">
        <f>'[4]7.Komunikácie'!$J$7</f>
        <v>393048</v>
      </c>
    </row>
    <row r="82" spans="2:23" ht="15.75" x14ac:dyDescent="0.25">
      <c r="B82" s="70">
        <v>3</v>
      </c>
      <c r="C82" s="84" t="s">
        <v>247</v>
      </c>
      <c r="D82" s="72" t="e">
        <f t="shared" si="36"/>
        <v>#REF!</v>
      </c>
      <c r="E82" s="73">
        <v>32923.49</v>
      </c>
      <c r="F82" s="73" t="e">
        <f>'[4]7.Komunikácie'!#REF!</f>
        <v>#REF!</v>
      </c>
      <c r="G82" s="74" t="e">
        <f>'[4]7.Komunikácie'!#REF!</f>
        <v>#REF!</v>
      </c>
      <c r="H82" s="72">
        <f t="shared" si="37"/>
        <v>64576.5</v>
      </c>
      <c r="I82" s="73">
        <v>64576.5</v>
      </c>
      <c r="J82" s="73">
        <v>0</v>
      </c>
      <c r="K82" s="73">
        <v>0</v>
      </c>
      <c r="L82" s="76" t="e">
        <f t="shared" si="38"/>
        <v>#REF!</v>
      </c>
      <c r="M82" s="73" t="e">
        <f>'[4]7.Komunikácie'!#REF!</f>
        <v>#REF!</v>
      </c>
      <c r="N82" s="73" t="e">
        <f>'[4]7.Komunikácie'!#REF!</f>
        <v>#REF!</v>
      </c>
      <c r="O82" s="75" t="e">
        <f>'[4]7.Komunikácie'!#REF!</f>
        <v>#REF!</v>
      </c>
      <c r="P82" s="214">
        <v>39318.660000000003</v>
      </c>
      <c r="Q82" s="217">
        <v>39318.660000000003</v>
      </c>
      <c r="R82" s="217">
        <v>0</v>
      </c>
      <c r="S82" s="218">
        <v>0</v>
      </c>
      <c r="T82" s="76">
        <f t="shared" si="39"/>
        <v>79000</v>
      </c>
      <c r="U82" s="73">
        <f>'[4]7.Komunikácie'!$H$21</f>
        <v>79000</v>
      </c>
      <c r="V82" s="73">
        <f>'[4]7.Komunikácie'!$I$21</f>
        <v>0</v>
      </c>
      <c r="W82" s="75">
        <f>'[4]7.Komunikácie'!$J$21</f>
        <v>0</v>
      </c>
    </row>
    <row r="83" spans="2:23" ht="15.75" x14ac:dyDescent="0.25">
      <c r="B83" s="70">
        <v>4</v>
      </c>
      <c r="C83" s="84" t="s">
        <v>248</v>
      </c>
      <c r="D83" s="72" t="e">
        <f t="shared" si="36"/>
        <v>#REF!</v>
      </c>
      <c r="E83" s="73">
        <v>9452</v>
      </c>
      <c r="F83" s="73" t="e">
        <f>'[4]7.Komunikácie'!#REF!</f>
        <v>#REF!</v>
      </c>
      <c r="G83" s="74" t="e">
        <f>'[4]7.Komunikácie'!#REF!</f>
        <v>#REF!</v>
      </c>
      <c r="H83" s="72">
        <f t="shared" si="37"/>
        <v>9930</v>
      </c>
      <c r="I83" s="73">
        <v>9930</v>
      </c>
      <c r="J83" s="73">
        <v>0</v>
      </c>
      <c r="K83" s="73">
        <v>0</v>
      </c>
      <c r="L83" s="76" t="e">
        <f t="shared" si="38"/>
        <v>#REF!</v>
      </c>
      <c r="M83" s="73" t="e">
        <f>'[4]7.Komunikácie'!#REF!</f>
        <v>#REF!</v>
      </c>
      <c r="N83" s="73" t="e">
        <f>'[4]7.Komunikácie'!#REF!</f>
        <v>#REF!</v>
      </c>
      <c r="O83" s="75" t="e">
        <f>'[4]7.Komunikácie'!#REF!</f>
        <v>#REF!</v>
      </c>
      <c r="P83" s="214">
        <v>22614.04</v>
      </c>
      <c r="Q83" s="217">
        <v>22614.04</v>
      </c>
      <c r="R83" s="217">
        <v>0</v>
      </c>
      <c r="S83" s="218">
        <v>0</v>
      </c>
      <c r="T83" s="76">
        <f t="shared" si="39"/>
        <v>82000</v>
      </c>
      <c r="U83" s="73">
        <f>'[4]7.Komunikácie'!$H$24</f>
        <v>82000</v>
      </c>
      <c r="V83" s="73">
        <f>'[4]7.Komunikácie'!$I$24</f>
        <v>0</v>
      </c>
      <c r="W83" s="75">
        <f>'[4]7.Komunikácie'!$J$24</f>
        <v>0</v>
      </c>
    </row>
    <row r="84" spans="2:23" ht="15.75" x14ac:dyDescent="0.25">
      <c r="B84" s="70">
        <v>5</v>
      </c>
      <c r="C84" s="84" t="s">
        <v>249</v>
      </c>
      <c r="D84" s="72" t="e">
        <f t="shared" si="36"/>
        <v>#REF!</v>
      </c>
      <c r="E84" s="73">
        <v>97309</v>
      </c>
      <c r="F84" s="73" t="e">
        <f>'[4]7.Komunikácie'!#REF!</f>
        <v>#REF!</v>
      </c>
      <c r="G84" s="74" t="e">
        <f>'[4]7.Komunikácie'!#REF!</f>
        <v>#REF!</v>
      </c>
      <c r="H84" s="72">
        <f t="shared" si="37"/>
        <v>92824</v>
      </c>
      <c r="I84" s="73">
        <v>92824</v>
      </c>
      <c r="J84" s="73">
        <v>0</v>
      </c>
      <c r="K84" s="73">
        <v>0</v>
      </c>
      <c r="L84" s="76" t="e">
        <f t="shared" si="38"/>
        <v>#REF!</v>
      </c>
      <c r="M84" s="73" t="e">
        <f>'[4]7.Komunikácie'!#REF!</f>
        <v>#REF!</v>
      </c>
      <c r="N84" s="73" t="e">
        <f>'[4]7.Komunikácie'!#REF!</f>
        <v>#REF!</v>
      </c>
      <c r="O84" s="75" t="e">
        <f>'[4]7.Komunikácie'!#REF!</f>
        <v>#REF!</v>
      </c>
      <c r="P84" s="214">
        <v>83569.850000000006</v>
      </c>
      <c r="Q84" s="217">
        <v>83569.850000000006</v>
      </c>
      <c r="R84" s="217">
        <v>0</v>
      </c>
      <c r="S84" s="218">
        <v>0</v>
      </c>
      <c r="T84" s="76">
        <f t="shared" si="39"/>
        <v>96150</v>
      </c>
      <c r="U84" s="73">
        <f>'[4]7.Komunikácie'!$H$27</f>
        <v>96150</v>
      </c>
      <c r="V84" s="73">
        <f>'[4]7.Komunikácie'!$I$27</f>
        <v>0</v>
      </c>
      <c r="W84" s="75">
        <f>'[4]7.Komunikácie'!$J$27</f>
        <v>0</v>
      </c>
    </row>
    <row r="85" spans="2:23" ht="15.75" x14ac:dyDescent="0.25">
      <c r="B85" s="70">
        <v>5</v>
      </c>
      <c r="C85" s="84" t="s">
        <v>250</v>
      </c>
      <c r="D85" s="72" t="e">
        <f t="shared" si="36"/>
        <v>#REF!</v>
      </c>
      <c r="E85" s="73">
        <v>6126</v>
      </c>
      <c r="F85" s="73" t="e">
        <f>'[4]7.Komunikácie'!#REF!</f>
        <v>#REF!</v>
      </c>
      <c r="G85" s="74" t="e">
        <f>'[4]7.Komunikácie'!#REF!</f>
        <v>#REF!</v>
      </c>
      <c r="H85" s="72">
        <f t="shared" si="37"/>
        <v>13937</v>
      </c>
      <c r="I85" s="73">
        <v>13937</v>
      </c>
      <c r="J85" s="73">
        <v>0</v>
      </c>
      <c r="K85" s="73">
        <v>0</v>
      </c>
      <c r="L85" s="76" t="e">
        <f t="shared" si="38"/>
        <v>#REF!</v>
      </c>
      <c r="M85" s="73">
        <v>17005</v>
      </c>
      <c r="N85" s="73" t="e">
        <f>'[4]7.Komunikácie'!#REF!</f>
        <v>#REF!</v>
      </c>
      <c r="O85" s="75" t="e">
        <f>'[4]7.Komunikácie'!#REF!</f>
        <v>#REF!</v>
      </c>
      <c r="P85" s="214">
        <v>6134.4</v>
      </c>
      <c r="Q85" s="217">
        <v>6134.4</v>
      </c>
      <c r="R85" s="217">
        <v>0</v>
      </c>
      <c r="S85" s="218">
        <v>0</v>
      </c>
      <c r="T85" s="76">
        <f t="shared" si="39"/>
        <v>10350</v>
      </c>
      <c r="U85" s="73">
        <f>'[4]7.Komunikácie'!$H$31</f>
        <v>10350</v>
      </c>
      <c r="V85" s="73">
        <f>'[4]7.Komunikácie'!$I$31</f>
        <v>0</v>
      </c>
      <c r="W85" s="75">
        <f>'[4]7.Komunikácie'!$J$31</f>
        <v>0</v>
      </c>
    </row>
    <row r="86" spans="2:23" ht="16.5" x14ac:dyDescent="0.3">
      <c r="B86" s="70">
        <v>6</v>
      </c>
      <c r="C86" s="92" t="s">
        <v>251</v>
      </c>
      <c r="D86" s="72" t="e">
        <f t="shared" si="36"/>
        <v>#REF!</v>
      </c>
      <c r="E86" s="73">
        <v>3949</v>
      </c>
      <c r="F86" s="73" t="e">
        <f>'[4]7.Komunikácie'!#REF!</f>
        <v>#REF!</v>
      </c>
      <c r="G86" s="74" t="e">
        <f>'[4]7.Komunikácie'!#REF!</f>
        <v>#REF!</v>
      </c>
      <c r="H86" s="72">
        <f t="shared" si="37"/>
        <v>334</v>
      </c>
      <c r="I86" s="73">
        <v>334</v>
      </c>
      <c r="J86" s="73">
        <v>0</v>
      </c>
      <c r="K86" s="73">
        <v>0</v>
      </c>
      <c r="L86" s="76" t="e">
        <f t="shared" si="38"/>
        <v>#REF!</v>
      </c>
      <c r="M86" s="73">
        <v>6240</v>
      </c>
      <c r="N86" s="73" t="e">
        <f>'[4]7.Komunikácie'!#REF!</f>
        <v>#REF!</v>
      </c>
      <c r="O86" s="75" t="e">
        <f>'[4]7.Komunikácie'!#REF!</f>
        <v>#REF!</v>
      </c>
      <c r="P86" s="214">
        <v>10760.44</v>
      </c>
      <c r="Q86" s="217">
        <v>10760.44</v>
      </c>
      <c r="R86" s="217">
        <v>0</v>
      </c>
      <c r="S86" s="218">
        <v>0</v>
      </c>
      <c r="T86" s="76">
        <f t="shared" si="39"/>
        <v>10000</v>
      </c>
      <c r="U86" s="73">
        <f>'[4]7.Komunikácie'!$H$35</f>
        <v>10000</v>
      </c>
      <c r="V86" s="73">
        <f>'[4]7.Komunikácie'!$I$35</f>
        <v>0</v>
      </c>
      <c r="W86" s="75">
        <f>'[4]7.Komunikácie'!$J$35</f>
        <v>0</v>
      </c>
    </row>
    <row r="87" spans="2:23" ht="15.75" x14ac:dyDescent="0.25">
      <c r="B87" s="193" t="s">
        <v>252</v>
      </c>
      <c r="C87" s="184" t="s">
        <v>253</v>
      </c>
      <c r="D87" s="171" t="e">
        <f t="shared" ref="D87:W87" si="40">SUM(D88:D89)</f>
        <v>#REF!</v>
      </c>
      <c r="E87" s="172" t="e">
        <f t="shared" si="40"/>
        <v>#REF!</v>
      </c>
      <c r="F87" s="172" t="e">
        <f t="shared" si="40"/>
        <v>#REF!</v>
      </c>
      <c r="G87" s="173" t="e">
        <f t="shared" si="40"/>
        <v>#REF!</v>
      </c>
      <c r="H87" s="171" t="e">
        <f t="shared" si="40"/>
        <v>#REF!</v>
      </c>
      <c r="I87" s="172" t="e">
        <f t="shared" si="40"/>
        <v>#REF!</v>
      </c>
      <c r="J87" s="172" t="e">
        <f t="shared" si="40"/>
        <v>#REF!</v>
      </c>
      <c r="K87" s="174" t="e">
        <f t="shared" si="40"/>
        <v>#REF!</v>
      </c>
      <c r="L87" s="175" t="e">
        <f t="shared" si="40"/>
        <v>#REF!</v>
      </c>
      <c r="M87" s="172" t="e">
        <f t="shared" si="40"/>
        <v>#REF!</v>
      </c>
      <c r="N87" s="172" t="e">
        <f t="shared" si="40"/>
        <v>#REF!</v>
      </c>
      <c r="O87" s="174" t="e">
        <f t="shared" si="40"/>
        <v>#REF!</v>
      </c>
      <c r="P87" s="214">
        <v>0</v>
      </c>
      <c r="Q87" s="215">
        <v>0</v>
      </c>
      <c r="R87" s="215">
        <v>0</v>
      </c>
      <c r="S87" s="216">
        <v>0</v>
      </c>
      <c r="T87" s="175">
        <f t="shared" si="40"/>
        <v>129000</v>
      </c>
      <c r="U87" s="172">
        <f t="shared" si="40"/>
        <v>9000</v>
      </c>
      <c r="V87" s="172">
        <f t="shared" si="40"/>
        <v>120000</v>
      </c>
      <c r="W87" s="174">
        <f t="shared" si="40"/>
        <v>0</v>
      </c>
    </row>
    <row r="88" spans="2:23" ht="15.75" x14ac:dyDescent="0.25">
      <c r="B88" s="70">
        <v>1</v>
      </c>
      <c r="C88" s="84" t="s">
        <v>254</v>
      </c>
      <c r="D88" s="72" t="e">
        <f>SUM(E88:G88)</f>
        <v>#REF!</v>
      </c>
      <c r="E88" s="73" t="e">
        <f>'[4]7.Komunikácie'!#REF!</f>
        <v>#REF!</v>
      </c>
      <c r="F88" s="73">
        <v>68101</v>
      </c>
      <c r="G88" s="74" t="e">
        <f>'[4]7.Komunikácie'!#REF!</f>
        <v>#REF!</v>
      </c>
      <c r="H88" s="72" t="e">
        <f>SUM(I88:K88)</f>
        <v>#REF!</v>
      </c>
      <c r="I88" s="73" t="e">
        <f>'[4]7.Komunikácie'!#REF!</f>
        <v>#REF!</v>
      </c>
      <c r="J88" s="73" t="e">
        <f>'[4]7.Komunikácie'!#REF!</f>
        <v>#REF!</v>
      </c>
      <c r="K88" s="75" t="e">
        <f>'[4]7.Komunikácie'!#REF!</f>
        <v>#REF!</v>
      </c>
      <c r="L88" s="76" t="e">
        <f>SUM(M88:O88)</f>
        <v>#REF!</v>
      </c>
      <c r="M88" s="73" t="e">
        <f>'[4]7.Komunikácie'!#REF!</f>
        <v>#REF!</v>
      </c>
      <c r="N88" s="73" t="e">
        <f>'[4]7.Komunikácie'!#REF!</f>
        <v>#REF!</v>
      </c>
      <c r="O88" s="75" t="e">
        <f>'[4]7.Komunikácie'!#REF!</f>
        <v>#REF!</v>
      </c>
      <c r="P88" s="214">
        <v>0</v>
      </c>
      <c r="Q88" s="234">
        <v>0</v>
      </c>
      <c r="R88" s="234">
        <v>0</v>
      </c>
      <c r="S88" s="235">
        <v>0</v>
      </c>
      <c r="T88" s="76">
        <f>SUM(U88:W88)</f>
        <v>120000</v>
      </c>
      <c r="U88" s="73">
        <f>'[4]7.Komunikácie'!$H$39</f>
        <v>0</v>
      </c>
      <c r="V88" s="73">
        <f>'[4]7.Komunikácie'!$I$39</f>
        <v>120000</v>
      </c>
      <c r="W88" s="75">
        <f>'[4]7.Komunikácie'!$J$39</f>
        <v>0</v>
      </c>
    </row>
    <row r="89" spans="2:23" ht="15.75" x14ac:dyDescent="0.25">
      <c r="B89" s="70">
        <v>2</v>
      </c>
      <c r="C89" s="84" t="s">
        <v>255</v>
      </c>
      <c r="D89" s="72" t="e">
        <f>SUM(E89:G89)</f>
        <v>#REF!</v>
      </c>
      <c r="E89" s="73">
        <v>0</v>
      </c>
      <c r="F89" s="73" t="e">
        <f>'[4]7.Komunikácie'!#REF!</f>
        <v>#REF!</v>
      </c>
      <c r="G89" s="74" t="e">
        <f>'[4]7.Komunikácie'!#REF!</f>
        <v>#REF!</v>
      </c>
      <c r="H89" s="72" t="e">
        <f>SUM(I89:K89)</f>
        <v>#REF!</v>
      </c>
      <c r="I89" s="73" t="e">
        <f>'[4]7.Komunikácie'!#REF!</f>
        <v>#REF!</v>
      </c>
      <c r="J89" s="73" t="e">
        <f>'[4]7.Komunikácie'!#REF!</f>
        <v>#REF!</v>
      </c>
      <c r="K89" s="75" t="e">
        <f>'[4]7.Komunikácie'!#REF!</f>
        <v>#REF!</v>
      </c>
      <c r="L89" s="76" t="e">
        <f>SUM(M89:O89)</f>
        <v>#REF!</v>
      </c>
      <c r="M89" s="73">
        <v>8150</v>
      </c>
      <c r="N89" s="73" t="e">
        <f>'[4]7.Komunikácie'!#REF!</f>
        <v>#REF!</v>
      </c>
      <c r="O89" s="75" t="e">
        <f>'[4]7.Komunikácie'!#REF!</f>
        <v>#REF!</v>
      </c>
      <c r="P89" s="214">
        <v>0</v>
      </c>
      <c r="Q89" s="234">
        <v>0</v>
      </c>
      <c r="R89" s="234">
        <v>0</v>
      </c>
      <c r="S89" s="235">
        <v>0</v>
      </c>
      <c r="T89" s="76">
        <f>SUM(U89:W89)</f>
        <v>9000</v>
      </c>
      <c r="U89" s="73">
        <f>'[4]7.Komunikácie'!$H$41</f>
        <v>9000</v>
      </c>
      <c r="V89" s="73">
        <f>'[4]7.Komunikácie'!$I$41</f>
        <v>0</v>
      </c>
      <c r="W89" s="75">
        <f>'[4]7.Komunikácie'!$J$41</f>
        <v>0</v>
      </c>
    </row>
    <row r="90" spans="2:23" ht="15.75" x14ac:dyDescent="0.25">
      <c r="B90" s="193" t="s">
        <v>256</v>
      </c>
      <c r="C90" s="184" t="s">
        <v>257</v>
      </c>
      <c r="D90" s="171" t="e">
        <f t="shared" ref="D90:W90" si="41">SUM(D91:D92)</f>
        <v>#REF!</v>
      </c>
      <c r="E90" s="172" t="e">
        <f t="shared" si="41"/>
        <v>#REF!</v>
      </c>
      <c r="F90" s="172" t="e">
        <f t="shared" si="41"/>
        <v>#REF!</v>
      </c>
      <c r="G90" s="173" t="e">
        <f t="shared" si="41"/>
        <v>#REF!</v>
      </c>
      <c r="H90" s="171" t="e">
        <f t="shared" si="41"/>
        <v>#REF!</v>
      </c>
      <c r="I90" s="172" t="e">
        <f t="shared" si="41"/>
        <v>#REF!</v>
      </c>
      <c r="J90" s="172" t="e">
        <f t="shared" si="41"/>
        <v>#REF!</v>
      </c>
      <c r="K90" s="174" t="e">
        <f t="shared" si="41"/>
        <v>#REF!</v>
      </c>
      <c r="L90" s="175" t="e">
        <f t="shared" si="41"/>
        <v>#REF!</v>
      </c>
      <c r="M90" s="172" t="e">
        <f t="shared" si="41"/>
        <v>#REF!</v>
      </c>
      <c r="N90" s="172" t="e">
        <f t="shared" si="41"/>
        <v>#REF!</v>
      </c>
      <c r="O90" s="174" t="e">
        <f t="shared" si="41"/>
        <v>#REF!</v>
      </c>
      <c r="P90" s="214">
        <v>0</v>
      </c>
      <c r="Q90" s="215">
        <v>0</v>
      </c>
      <c r="R90" s="215">
        <v>0</v>
      </c>
      <c r="S90" s="216">
        <v>0</v>
      </c>
      <c r="T90" s="175">
        <f t="shared" si="41"/>
        <v>0</v>
      </c>
      <c r="U90" s="172">
        <f t="shared" si="41"/>
        <v>0</v>
      </c>
      <c r="V90" s="172">
        <f t="shared" si="41"/>
        <v>0</v>
      </c>
      <c r="W90" s="174">
        <f t="shared" si="41"/>
        <v>0</v>
      </c>
    </row>
    <row r="91" spans="2:23" ht="15.75" x14ac:dyDescent="0.25">
      <c r="B91" s="70">
        <v>1</v>
      </c>
      <c r="C91" s="84" t="s">
        <v>258</v>
      </c>
      <c r="D91" s="72" t="e">
        <f>SUM(E91:G91)</f>
        <v>#REF!</v>
      </c>
      <c r="E91" s="73" t="e">
        <f>'[4]7.Komunikácie'!#REF!</f>
        <v>#REF!</v>
      </c>
      <c r="F91" s="73" t="e">
        <f>'[4]7.Komunikácie'!#REF!</f>
        <v>#REF!</v>
      </c>
      <c r="G91" s="74" t="e">
        <f>'[4]7.Komunikácie'!#REF!</f>
        <v>#REF!</v>
      </c>
      <c r="H91" s="72" t="e">
        <f>SUM(I91:K91)</f>
        <v>#REF!</v>
      </c>
      <c r="I91" s="73" t="e">
        <f>'[4]7.Komunikácie'!#REF!</f>
        <v>#REF!</v>
      </c>
      <c r="J91" s="73" t="e">
        <f>'[4]7.Komunikácie'!#REF!</f>
        <v>#REF!</v>
      </c>
      <c r="K91" s="75" t="e">
        <f>'[4]7.Komunikácie'!#REF!</f>
        <v>#REF!</v>
      </c>
      <c r="L91" s="76" t="e">
        <f>SUM(M91:O91)</f>
        <v>#REF!</v>
      </c>
      <c r="M91" s="73" t="e">
        <f>'[4]7.Komunikácie'!#REF!</f>
        <v>#REF!</v>
      </c>
      <c r="N91" s="73" t="e">
        <f>'[4]7.Komunikácie'!#REF!</f>
        <v>#REF!</v>
      </c>
      <c r="O91" s="75" t="e">
        <f>'[4]7.Komunikácie'!#REF!</f>
        <v>#REF!</v>
      </c>
      <c r="P91" s="214">
        <v>0</v>
      </c>
      <c r="Q91" s="217">
        <v>0</v>
      </c>
      <c r="R91" s="217">
        <v>0</v>
      </c>
      <c r="S91" s="218">
        <v>0</v>
      </c>
      <c r="T91" s="76">
        <f>SUM(U91:W91)</f>
        <v>0</v>
      </c>
      <c r="U91" s="73">
        <f>'[4]7.Komunikácie'!$H$44</f>
        <v>0</v>
      </c>
      <c r="V91" s="73">
        <f>'[4]7.Komunikácie'!$I$44</f>
        <v>0</v>
      </c>
      <c r="W91" s="75">
        <f>'[4]7.Komunikácie'!$J$44</f>
        <v>0</v>
      </c>
    </row>
    <row r="92" spans="2:23" ht="16.5" thickBot="1" x14ac:dyDescent="0.3">
      <c r="B92" s="78">
        <v>2</v>
      </c>
      <c r="C92" s="87" t="s">
        <v>259</v>
      </c>
      <c r="D92" s="79" t="e">
        <f>SUM(E92:G92)</f>
        <v>#REF!</v>
      </c>
      <c r="E92" s="80">
        <v>366</v>
      </c>
      <c r="F92" s="80" t="e">
        <f>'[4]7.Komunikácie'!#REF!</f>
        <v>#REF!</v>
      </c>
      <c r="G92" s="81" t="e">
        <f>'[4]7.Komunikácie'!#REF!</f>
        <v>#REF!</v>
      </c>
      <c r="H92" s="88" t="e">
        <f>SUM(I92:K92)</f>
        <v>#REF!</v>
      </c>
      <c r="I92" s="82" t="e">
        <f>'[4]7.Komunikácie'!#REF!</f>
        <v>#REF!</v>
      </c>
      <c r="J92" s="82" t="e">
        <f>'[4]7.Komunikácie'!#REF!</f>
        <v>#REF!</v>
      </c>
      <c r="K92" s="83" t="e">
        <f>'[4]7.Komunikácie'!#REF!</f>
        <v>#REF!</v>
      </c>
      <c r="L92" s="89" t="e">
        <f>SUM(M92:O92)</f>
        <v>#REF!</v>
      </c>
      <c r="M92" s="80" t="e">
        <f>'[4]7.Komunikácie'!#REF!</f>
        <v>#REF!</v>
      </c>
      <c r="N92" s="80" t="e">
        <f>'[4]7.Komunikácie'!#REF!</f>
        <v>#REF!</v>
      </c>
      <c r="O92" s="90" t="e">
        <f>'[4]7.Komunikácie'!#REF!</f>
        <v>#REF!</v>
      </c>
      <c r="P92" s="224">
        <v>0</v>
      </c>
      <c r="Q92" s="232">
        <v>0</v>
      </c>
      <c r="R92" s="232">
        <v>0</v>
      </c>
      <c r="S92" s="233">
        <v>0</v>
      </c>
      <c r="T92" s="89">
        <f>SUM(U92:W92)</f>
        <v>0</v>
      </c>
      <c r="U92" s="80">
        <f>'[4]7.Komunikácie'!$H$47</f>
        <v>0</v>
      </c>
      <c r="V92" s="80">
        <f>'[4]7.Komunikácie'!$I$47</f>
        <v>0</v>
      </c>
      <c r="W92" s="90">
        <f>'[4]7.Komunikácie'!$J$47</f>
        <v>0</v>
      </c>
    </row>
    <row r="93" spans="2:23" s="63" customFormat="1" ht="14.25" x14ac:dyDescent="0.2">
      <c r="B93" s="154" t="s">
        <v>260</v>
      </c>
      <c r="C93" s="155"/>
      <c r="D93" s="149" t="e">
        <f t="shared" ref="D93:W93" si="42">D94+D95</f>
        <v>#REF!</v>
      </c>
      <c r="E93" s="150">
        <f t="shared" si="42"/>
        <v>47735</v>
      </c>
      <c r="F93" s="150" t="e">
        <f t="shared" si="42"/>
        <v>#REF!</v>
      </c>
      <c r="G93" s="151" t="e">
        <f t="shared" si="42"/>
        <v>#REF!</v>
      </c>
      <c r="H93" s="149">
        <f t="shared" si="42"/>
        <v>69510</v>
      </c>
      <c r="I93" s="150">
        <f t="shared" si="42"/>
        <v>69510</v>
      </c>
      <c r="J93" s="150">
        <f t="shared" si="42"/>
        <v>0</v>
      </c>
      <c r="K93" s="152">
        <f t="shared" si="42"/>
        <v>0</v>
      </c>
      <c r="L93" s="153" t="e">
        <f t="shared" si="42"/>
        <v>#REF!</v>
      </c>
      <c r="M93" s="150" t="e">
        <f t="shared" si="42"/>
        <v>#REF!</v>
      </c>
      <c r="N93" s="150" t="e">
        <f t="shared" si="42"/>
        <v>#REF!</v>
      </c>
      <c r="O93" s="152" t="e">
        <f t="shared" si="42"/>
        <v>#REF!</v>
      </c>
      <c r="P93" s="222">
        <v>65435.19</v>
      </c>
      <c r="Q93" s="223">
        <v>65435.19</v>
      </c>
      <c r="R93" s="223">
        <v>0</v>
      </c>
      <c r="S93" s="227">
        <v>0</v>
      </c>
      <c r="T93" s="153">
        <f t="shared" si="42"/>
        <v>73850</v>
      </c>
      <c r="U93" s="150">
        <f t="shared" si="42"/>
        <v>73850</v>
      </c>
      <c r="V93" s="150">
        <f t="shared" si="42"/>
        <v>0</v>
      </c>
      <c r="W93" s="152">
        <f t="shared" si="42"/>
        <v>0</v>
      </c>
    </row>
    <row r="94" spans="2:23" ht="16.5" x14ac:dyDescent="0.3">
      <c r="B94" s="193" t="s">
        <v>261</v>
      </c>
      <c r="C94" s="189" t="s">
        <v>262</v>
      </c>
      <c r="D94" s="171" t="e">
        <f>SUM(E94:G94)</f>
        <v>#REF!</v>
      </c>
      <c r="E94" s="172">
        <v>47475</v>
      </c>
      <c r="F94" s="172" t="e">
        <f>'[4]8.Doprava'!#REF!</f>
        <v>#REF!</v>
      </c>
      <c r="G94" s="173" t="e">
        <f>'[4]8.Doprava'!#REF!</f>
        <v>#REF!</v>
      </c>
      <c r="H94" s="171">
        <f>SUM(I94:K94)</f>
        <v>69510</v>
      </c>
      <c r="I94" s="172">
        <v>69510</v>
      </c>
      <c r="J94" s="172">
        <v>0</v>
      </c>
      <c r="K94" s="174">
        <v>0</v>
      </c>
      <c r="L94" s="175" t="e">
        <f>SUM(M94:O94)</f>
        <v>#REF!</v>
      </c>
      <c r="M94" s="172" t="e">
        <f>'[4]8.Doprava'!#REF!</f>
        <v>#REF!</v>
      </c>
      <c r="N94" s="172" t="e">
        <f>'[4]8.Doprava'!#REF!</f>
        <v>#REF!</v>
      </c>
      <c r="O94" s="174" t="e">
        <f>'[4]8.Doprava'!#REF!</f>
        <v>#REF!</v>
      </c>
      <c r="P94" s="214">
        <v>65435.19</v>
      </c>
      <c r="Q94" s="215">
        <v>65435.19</v>
      </c>
      <c r="R94" s="215">
        <v>0</v>
      </c>
      <c r="S94" s="216">
        <v>0</v>
      </c>
      <c r="T94" s="175">
        <f>SUM(U94:W94)</f>
        <v>71000</v>
      </c>
      <c r="U94" s="172">
        <f>'[4]8.Doprava'!$H$4</f>
        <v>71000</v>
      </c>
      <c r="V94" s="172">
        <f>'[4]8.Doprava'!$I$4</f>
        <v>0</v>
      </c>
      <c r="W94" s="174">
        <f>'[4]8.Doprava'!$J$4</f>
        <v>0</v>
      </c>
    </row>
    <row r="95" spans="2:23" ht="15.75" x14ac:dyDescent="0.25">
      <c r="B95" s="193" t="s">
        <v>263</v>
      </c>
      <c r="C95" s="184" t="s">
        <v>264</v>
      </c>
      <c r="D95" s="171" t="e">
        <f>SUM(D96:D96)</f>
        <v>#REF!</v>
      </c>
      <c r="E95" s="172">
        <f>SUM(E96:E96)</f>
        <v>260</v>
      </c>
      <c r="F95" s="172" t="e">
        <f>SUM(F96:F96)</f>
        <v>#REF!</v>
      </c>
      <c r="G95" s="173" t="e">
        <f>SUM(G96:G96)</f>
        <v>#REF!</v>
      </c>
      <c r="H95" s="171">
        <f t="shared" ref="H95:W95" si="43">SUM(H96)</f>
        <v>0</v>
      </c>
      <c r="I95" s="172">
        <f t="shared" si="43"/>
        <v>0</v>
      </c>
      <c r="J95" s="172">
        <f t="shared" si="43"/>
        <v>0</v>
      </c>
      <c r="K95" s="174">
        <f t="shared" si="43"/>
        <v>0</v>
      </c>
      <c r="L95" s="175" t="e">
        <f>SUM(M95:O95)</f>
        <v>#REF!</v>
      </c>
      <c r="M95" s="172" t="e">
        <f t="shared" si="43"/>
        <v>#REF!</v>
      </c>
      <c r="N95" s="172" t="e">
        <f t="shared" si="43"/>
        <v>#REF!</v>
      </c>
      <c r="O95" s="174" t="e">
        <f t="shared" si="43"/>
        <v>#REF!</v>
      </c>
      <c r="P95" s="214">
        <v>0</v>
      </c>
      <c r="Q95" s="215">
        <v>0</v>
      </c>
      <c r="R95" s="215">
        <v>0</v>
      </c>
      <c r="S95" s="216">
        <v>0</v>
      </c>
      <c r="T95" s="175">
        <f t="shared" si="43"/>
        <v>2850</v>
      </c>
      <c r="U95" s="172">
        <f t="shared" si="43"/>
        <v>2850</v>
      </c>
      <c r="V95" s="172">
        <f t="shared" si="43"/>
        <v>0</v>
      </c>
      <c r="W95" s="174">
        <f t="shared" si="43"/>
        <v>0</v>
      </c>
    </row>
    <row r="96" spans="2:23" ht="16.5" thickBot="1" x14ac:dyDescent="0.3">
      <c r="B96" s="78">
        <v>1</v>
      </c>
      <c r="C96" s="87" t="s">
        <v>265</v>
      </c>
      <c r="D96" s="79" t="e">
        <f>SUM(E96:G96)</f>
        <v>#REF!</v>
      </c>
      <c r="E96" s="80">
        <v>260</v>
      </c>
      <c r="F96" s="80" t="e">
        <f>'[4]8.Doprava'!#REF!</f>
        <v>#REF!</v>
      </c>
      <c r="G96" s="81" t="e">
        <f>'[4]8.Doprava'!#REF!</f>
        <v>#REF!</v>
      </c>
      <c r="H96" s="88">
        <f>SUM(I96:K96)</f>
        <v>0</v>
      </c>
      <c r="I96" s="82">
        <v>0</v>
      </c>
      <c r="J96" s="82">
        <v>0</v>
      </c>
      <c r="K96" s="83">
        <v>0</v>
      </c>
      <c r="L96" s="89" t="e">
        <f>SUM(M96:O96)</f>
        <v>#REF!</v>
      </c>
      <c r="M96" s="80" t="e">
        <f>'[4]8.Doprava'!#REF!</f>
        <v>#REF!</v>
      </c>
      <c r="N96" s="80" t="e">
        <f>'[4]8.Doprava'!#REF!</f>
        <v>#REF!</v>
      </c>
      <c r="O96" s="90" t="e">
        <f>'[4]8.Doprava'!#REF!</f>
        <v>#REF!</v>
      </c>
      <c r="P96" s="224">
        <v>0</v>
      </c>
      <c r="Q96" s="232">
        <v>0</v>
      </c>
      <c r="R96" s="232">
        <v>0</v>
      </c>
      <c r="S96" s="233">
        <v>0</v>
      </c>
      <c r="T96" s="89">
        <f>SUM(U96:W96)</f>
        <v>2850</v>
      </c>
      <c r="U96" s="80">
        <f>'[4]8.Doprava'!$H$7</f>
        <v>2850</v>
      </c>
      <c r="V96" s="80">
        <f>'[4]8.Doprava'!$I$7</f>
        <v>0</v>
      </c>
      <c r="W96" s="90">
        <f>'[4]8.Doprava'!$J$7</f>
        <v>0</v>
      </c>
    </row>
    <row r="97" spans="1:23" s="63" customFormat="1" ht="14.25" x14ac:dyDescent="0.2">
      <c r="B97" s="154" t="s">
        <v>266</v>
      </c>
      <c r="C97" s="155"/>
      <c r="D97" s="149" t="e">
        <f t="shared" ref="D97:W97" si="44">D98+D99+D107+D114+D117+D118+D119</f>
        <v>#REF!</v>
      </c>
      <c r="E97" s="150" t="e">
        <f t="shared" si="44"/>
        <v>#REF!</v>
      </c>
      <c r="F97" s="150" t="e">
        <f t="shared" si="44"/>
        <v>#REF!</v>
      </c>
      <c r="G97" s="151" t="e">
        <f t="shared" si="44"/>
        <v>#REF!</v>
      </c>
      <c r="H97" s="149">
        <f t="shared" si="44"/>
        <v>5702025.9800000004</v>
      </c>
      <c r="I97" s="150">
        <f t="shared" si="44"/>
        <v>5290112.9800000004</v>
      </c>
      <c r="J97" s="150">
        <f t="shared" si="44"/>
        <v>411913</v>
      </c>
      <c r="K97" s="152">
        <f t="shared" si="44"/>
        <v>0</v>
      </c>
      <c r="L97" s="153" t="e">
        <f t="shared" si="44"/>
        <v>#REF!</v>
      </c>
      <c r="M97" s="150" t="e">
        <f t="shared" si="44"/>
        <v>#REF!</v>
      </c>
      <c r="N97" s="150" t="e">
        <f t="shared" si="44"/>
        <v>#REF!</v>
      </c>
      <c r="O97" s="152" t="e">
        <f t="shared" si="44"/>
        <v>#REF!</v>
      </c>
      <c r="P97" s="222">
        <v>5603561.3399999999</v>
      </c>
      <c r="Q97" s="223">
        <v>5352051.54</v>
      </c>
      <c r="R97" s="223">
        <v>19924.32</v>
      </c>
      <c r="S97" s="227">
        <v>231585.48</v>
      </c>
      <c r="T97" s="153" t="e">
        <f t="shared" si="44"/>
        <v>#REF!</v>
      </c>
      <c r="U97" s="150" t="e">
        <f t="shared" si="44"/>
        <v>#REF!</v>
      </c>
      <c r="V97" s="150" t="e">
        <f t="shared" si="44"/>
        <v>#REF!</v>
      </c>
      <c r="W97" s="152" t="e">
        <f t="shared" si="44"/>
        <v>#REF!</v>
      </c>
    </row>
    <row r="98" spans="1:23" ht="16.5" x14ac:dyDescent="0.3">
      <c r="B98" s="193" t="s">
        <v>267</v>
      </c>
      <c r="C98" s="189" t="s">
        <v>268</v>
      </c>
      <c r="D98" s="171" t="e">
        <f>SUM(E98:G98)</f>
        <v>#REF!</v>
      </c>
      <c r="E98" s="172">
        <v>38985</v>
      </c>
      <c r="F98" s="172" t="e">
        <f>'[4]9. Vzdelávanie'!#REF!</f>
        <v>#REF!</v>
      </c>
      <c r="G98" s="173" t="e">
        <f>'[4]9. Vzdelávanie'!#REF!</f>
        <v>#REF!</v>
      </c>
      <c r="H98" s="171">
        <f>SUM(I98:K98)</f>
        <v>63657</v>
      </c>
      <c r="I98" s="172">
        <v>63657</v>
      </c>
      <c r="J98" s="172">
        <v>0</v>
      </c>
      <c r="K98" s="174">
        <v>0</v>
      </c>
      <c r="L98" s="175" t="e">
        <f>SUM(M98:O98)</f>
        <v>#REF!</v>
      </c>
      <c r="M98" s="172" t="e">
        <f>'[4]9. Vzdelávanie'!#REF!</f>
        <v>#REF!</v>
      </c>
      <c r="N98" s="172" t="e">
        <f>'[4]9. Vzdelávanie'!#REF!</f>
        <v>#REF!</v>
      </c>
      <c r="O98" s="174" t="e">
        <f>'[4]9. Vzdelávanie'!#REF!</f>
        <v>#REF!</v>
      </c>
      <c r="P98" s="214">
        <v>2198.3000000000002</v>
      </c>
      <c r="Q98" s="215">
        <v>2198.3000000000002</v>
      </c>
      <c r="R98" s="215">
        <v>0</v>
      </c>
      <c r="S98" s="216">
        <v>0</v>
      </c>
      <c r="T98" s="175">
        <f>SUM(U98:W98)</f>
        <v>4292</v>
      </c>
      <c r="U98" s="172">
        <f>'[4]9. Vzdelávanie'!$H$4</f>
        <v>4292</v>
      </c>
      <c r="V98" s="172">
        <f>'[4]9. Vzdelávanie'!$I$4</f>
        <v>0</v>
      </c>
      <c r="W98" s="174">
        <f>'[4]9. Vzdelávanie'!$J$4</f>
        <v>0</v>
      </c>
    </row>
    <row r="99" spans="1:23" ht="15.75" x14ac:dyDescent="0.25">
      <c r="B99" s="193" t="s">
        <v>269</v>
      </c>
      <c r="C99" s="184" t="s">
        <v>270</v>
      </c>
      <c r="D99" s="171" t="e">
        <f t="shared" ref="D99:W99" si="45">SUM(D100:D106)</f>
        <v>#REF!</v>
      </c>
      <c r="E99" s="172" t="e">
        <f t="shared" si="45"/>
        <v>#REF!</v>
      </c>
      <c r="F99" s="172" t="e">
        <f t="shared" si="45"/>
        <v>#REF!</v>
      </c>
      <c r="G99" s="173" t="e">
        <f t="shared" si="45"/>
        <v>#REF!</v>
      </c>
      <c r="H99" s="171">
        <f t="shared" si="45"/>
        <v>1549169</v>
      </c>
      <c r="I99" s="172">
        <f t="shared" si="45"/>
        <v>1139518</v>
      </c>
      <c r="J99" s="172">
        <f t="shared" si="45"/>
        <v>409651</v>
      </c>
      <c r="K99" s="174">
        <f t="shared" si="45"/>
        <v>0</v>
      </c>
      <c r="L99" s="175" t="e">
        <f t="shared" si="45"/>
        <v>#REF!</v>
      </c>
      <c r="M99" s="172" t="e">
        <f t="shared" si="45"/>
        <v>#REF!</v>
      </c>
      <c r="N99" s="172" t="e">
        <f t="shared" si="45"/>
        <v>#REF!</v>
      </c>
      <c r="O99" s="174" t="e">
        <f t="shared" si="45"/>
        <v>#REF!</v>
      </c>
      <c r="P99" s="214">
        <v>1169183</v>
      </c>
      <c r="Q99" s="215">
        <v>1169183</v>
      </c>
      <c r="R99" s="215">
        <v>0</v>
      </c>
      <c r="S99" s="216">
        <v>0</v>
      </c>
      <c r="T99" s="175" t="e">
        <f t="shared" si="45"/>
        <v>#REF!</v>
      </c>
      <c r="U99" s="172" t="e">
        <f t="shared" si="45"/>
        <v>#REF!</v>
      </c>
      <c r="V99" s="172" t="e">
        <f t="shared" si="45"/>
        <v>#REF!</v>
      </c>
      <c r="W99" s="174" t="e">
        <f t="shared" si="45"/>
        <v>#REF!</v>
      </c>
    </row>
    <row r="100" spans="1:23" ht="15.75" x14ac:dyDescent="0.25">
      <c r="B100" s="70">
        <v>1</v>
      </c>
      <c r="C100" s="84" t="s">
        <v>271</v>
      </c>
      <c r="D100" s="72" t="e">
        <f t="shared" ref="D100:D106" si="46">SUM(E100:G100)</f>
        <v>#REF!</v>
      </c>
      <c r="E100" s="73">
        <v>134470</v>
      </c>
      <c r="F100" s="73" t="e">
        <f>'[4]9. Vzdelávanie'!#REF!</f>
        <v>#REF!</v>
      </c>
      <c r="G100" s="74" t="e">
        <f>'[4]9. Vzdelávanie'!#REF!</f>
        <v>#REF!</v>
      </c>
      <c r="H100" s="72">
        <f t="shared" ref="H100:H106" si="47">SUM(I100:K100)</f>
        <v>137478</v>
      </c>
      <c r="I100" s="73">
        <v>137478</v>
      </c>
      <c r="J100" s="75">
        <v>0</v>
      </c>
      <c r="K100" s="75">
        <v>0</v>
      </c>
      <c r="L100" s="76" t="e">
        <f t="shared" ref="L100:L106" si="48">SUM(M100:O100)</f>
        <v>#REF!</v>
      </c>
      <c r="M100" s="73" t="e">
        <f>'[4]9. Vzdelávanie'!#REF!</f>
        <v>#REF!</v>
      </c>
      <c r="N100" s="73" t="e">
        <f>'[4]9. Vzdelávanie'!#REF!</f>
        <v>#REF!</v>
      </c>
      <c r="O100" s="75" t="e">
        <f>'[4]9. Vzdelávanie'!#REF!</f>
        <v>#REF!</v>
      </c>
      <c r="P100" s="214">
        <v>135961</v>
      </c>
      <c r="Q100" s="217">
        <v>135961</v>
      </c>
      <c r="R100" s="217">
        <v>0</v>
      </c>
      <c r="S100" s="218">
        <v>0</v>
      </c>
      <c r="T100" s="76" t="e">
        <f t="shared" ref="T100:T106" si="49">SUM(U100:W100)</f>
        <v>#REF!</v>
      </c>
      <c r="U100" s="73">
        <f>'[5]9. Vzdelávanie'!$Q$9</f>
        <v>1431</v>
      </c>
      <c r="V100" s="73" t="e">
        <f>'[4]9. Vzdelávanie'!$I$33</f>
        <v>#REF!</v>
      </c>
      <c r="W100" s="75" t="e">
        <f>'[4]9. Vzdelávanie'!$J$33</f>
        <v>#REF!</v>
      </c>
    </row>
    <row r="101" spans="1:23" ht="15.75" x14ac:dyDescent="0.25">
      <c r="B101" s="70">
        <v>2</v>
      </c>
      <c r="C101" s="84" t="s">
        <v>272</v>
      </c>
      <c r="D101" s="72" t="e">
        <f t="shared" si="46"/>
        <v>#REF!</v>
      </c>
      <c r="E101" s="73">
        <v>244187</v>
      </c>
      <c r="F101" s="73" t="e">
        <f>'[4]9. Vzdelávanie'!#REF!</f>
        <v>#REF!</v>
      </c>
      <c r="G101" s="74" t="e">
        <f>'[4]9. Vzdelávanie'!#REF!</f>
        <v>#REF!</v>
      </c>
      <c r="H101" s="72">
        <f t="shared" si="47"/>
        <v>263081</v>
      </c>
      <c r="I101" s="73">
        <v>263081</v>
      </c>
      <c r="J101" s="75">
        <v>0</v>
      </c>
      <c r="K101" s="75">
        <v>0</v>
      </c>
      <c r="L101" s="76" t="e">
        <f t="shared" si="48"/>
        <v>#REF!</v>
      </c>
      <c r="M101" s="73" t="e">
        <f>'[4]9. Vzdelávanie'!#REF!</f>
        <v>#REF!</v>
      </c>
      <c r="N101" s="73" t="e">
        <f>'[4]9. Vzdelávanie'!#REF!</f>
        <v>#REF!</v>
      </c>
      <c r="O101" s="75" t="e">
        <f>'[4]9. Vzdelávanie'!#REF!</f>
        <v>#REF!</v>
      </c>
      <c r="P101" s="214">
        <v>272978</v>
      </c>
      <c r="Q101" s="217">
        <v>272978</v>
      </c>
      <c r="R101" s="217">
        <v>0</v>
      </c>
      <c r="S101" s="218">
        <v>0</v>
      </c>
      <c r="T101" s="76" t="e">
        <f t="shared" si="49"/>
        <v>#REF!</v>
      </c>
      <c r="U101" s="73">
        <f>'[5]9. Vzdelávanie'!$Q$18</f>
        <v>1479615</v>
      </c>
      <c r="V101" s="73" t="e">
        <f>'[4]9. Vzdelávanie'!$I$34</f>
        <v>#REF!</v>
      </c>
      <c r="W101" s="75" t="e">
        <f>'[4]9. Vzdelávanie'!$J$34</f>
        <v>#REF!</v>
      </c>
    </row>
    <row r="102" spans="1:23" ht="15.75" x14ac:dyDescent="0.25">
      <c r="B102" s="70">
        <v>3</v>
      </c>
      <c r="C102" s="84" t="s">
        <v>273</v>
      </c>
      <c r="D102" s="72" t="e">
        <f t="shared" si="46"/>
        <v>#REF!</v>
      </c>
      <c r="E102" s="73">
        <v>250400</v>
      </c>
      <c r="F102" s="73">
        <v>194592</v>
      </c>
      <c r="G102" s="74" t="e">
        <f>'[4]9. Vzdelávanie'!#REF!</f>
        <v>#REF!</v>
      </c>
      <c r="H102" s="72">
        <f t="shared" si="47"/>
        <v>687716</v>
      </c>
      <c r="I102" s="73">
        <v>278065</v>
      </c>
      <c r="J102" s="73">
        <v>409651</v>
      </c>
      <c r="K102" s="75">
        <v>0</v>
      </c>
      <c r="L102" s="76" t="e">
        <f t="shared" si="48"/>
        <v>#REF!</v>
      </c>
      <c r="M102" s="73" t="e">
        <f>'[4]9. Vzdelávanie'!#REF!</f>
        <v>#REF!</v>
      </c>
      <c r="N102" s="73" t="e">
        <f>'[4]9. Vzdelávanie'!#REF!</f>
        <v>#REF!</v>
      </c>
      <c r="O102" s="75" t="e">
        <f>'[4]9. Vzdelávanie'!#REF!</f>
        <v>#REF!</v>
      </c>
      <c r="P102" s="214">
        <v>284315</v>
      </c>
      <c r="Q102" s="217">
        <v>284315</v>
      </c>
      <c r="R102" s="217">
        <v>0</v>
      </c>
      <c r="S102" s="218">
        <v>0</v>
      </c>
      <c r="T102" s="76">
        <f t="shared" si="49"/>
        <v>147030</v>
      </c>
      <c r="U102" s="73">
        <f>'[5]9. Vzdelávanie'!$Q$19</f>
        <v>147030</v>
      </c>
      <c r="V102" s="73">
        <f>'[4]9. Vzdelávanie'!$I$35</f>
        <v>0</v>
      </c>
      <c r="W102" s="75">
        <f>'[4]9. Vzdelávanie'!$J$35</f>
        <v>0</v>
      </c>
    </row>
    <row r="103" spans="1:23" ht="15.75" x14ac:dyDescent="0.25">
      <c r="A103" s="53"/>
      <c r="B103" s="70">
        <v>4</v>
      </c>
      <c r="C103" s="84" t="s">
        <v>274</v>
      </c>
      <c r="D103" s="72" t="e">
        <f t="shared" si="46"/>
        <v>#REF!</v>
      </c>
      <c r="E103" s="73" t="e">
        <f>'[4]9. Vzdelávanie'!#REF!</f>
        <v>#REF!</v>
      </c>
      <c r="F103" s="73" t="e">
        <f>'[4]9. Vzdelávanie'!#REF!</f>
        <v>#REF!</v>
      </c>
      <c r="G103" s="74" t="e">
        <f>'[4]9. Vzdelávanie'!#REF!</f>
        <v>#REF!</v>
      </c>
      <c r="H103" s="72">
        <f t="shared" si="47"/>
        <v>0</v>
      </c>
      <c r="I103" s="73">
        <v>0</v>
      </c>
      <c r="J103" s="75">
        <v>0</v>
      </c>
      <c r="K103" s="75">
        <v>0</v>
      </c>
      <c r="L103" s="76" t="e">
        <f t="shared" si="48"/>
        <v>#REF!</v>
      </c>
      <c r="M103" s="73" t="e">
        <f>'[4]9. Vzdelávanie'!#REF!</f>
        <v>#REF!</v>
      </c>
      <c r="N103" s="73" t="e">
        <f>'[4]9. Vzdelávanie'!#REF!</f>
        <v>#REF!</v>
      </c>
      <c r="O103" s="75" t="e">
        <f>'[4]9. Vzdelávanie'!#REF!</f>
        <v>#REF!</v>
      </c>
      <c r="P103" s="214">
        <v>0</v>
      </c>
      <c r="Q103" s="217">
        <v>0</v>
      </c>
      <c r="R103" s="217">
        <v>0</v>
      </c>
      <c r="S103" s="218">
        <v>0</v>
      </c>
      <c r="T103" s="76" t="e">
        <f t="shared" si="49"/>
        <v>#REF!</v>
      </c>
      <c r="U103" s="73">
        <f>'[4]9. Vzdelávanie'!$H$38</f>
        <v>0</v>
      </c>
      <c r="V103" s="73">
        <f>'[4]9. Vzdelávanie'!$I$38</f>
        <v>0</v>
      </c>
      <c r="W103" s="75" t="e">
        <f>'[4]9. Vzdelávanie'!$J$38</f>
        <v>#REF!</v>
      </c>
    </row>
    <row r="104" spans="1:23" ht="15.75" x14ac:dyDescent="0.25">
      <c r="B104" s="70">
        <v>5</v>
      </c>
      <c r="C104" s="84" t="s">
        <v>275</v>
      </c>
      <c r="D104" s="72" t="e">
        <f t="shared" si="46"/>
        <v>#REF!</v>
      </c>
      <c r="E104" s="73">
        <v>153560</v>
      </c>
      <c r="F104" s="73" t="e">
        <f>'[4]9. Vzdelávanie'!#REF!</f>
        <v>#REF!</v>
      </c>
      <c r="G104" s="74" t="e">
        <f>'[4]9. Vzdelávanie'!#REF!</f>
        <v>#REF!</v>
      </c>
      <c r="H104" s="72">
        <f t="shared" si="47"/>
        <v>169278</v>
      </c>
      <c r="I104" s="73">
        <v>169278</v>
      </c>
      <c r="J104" s="75">
        <v>0</v>
      </c>
      <c r="K104" s="75">
        <v>0</v>
      </c>
      <c r="L104" s="76" t="e">
        <f t="shared" si="48"/>
        <v>#REF!</v>
      </c>
      <c r="M104" s="73" t="e">
        <f>'[4]9. Vzdelávanie'!#REF!</f>
        <v>#REF!</v>
      </c>
      <c r="N104" s="73" t="e">
        <f>'[4]9. Vzdelávanie'!#REF!</f>
        <v>#REF!</v>
      </c>
      <c r="O104" s="75" t="e">
        <f>'[4]9. Vzdelávanie'!#REF!</f>
        <v>#REF!</v>
      </c>
      <c r="P104" s="214">
        <v>179348</v>
      </c>
      <c r="Q104" s="217">
        <v>179348</v>
      </c>
      <c r="R104" s="217">
        <v>0</v>
      </c>
      <c r="S104" s="218">
        <v>0</v>
      </c>
      <c r="T104" s="76" t="e">
        <f t="shared" si="49"/>
        <v>#REF!</v>
      </c>
      <c r="U104" s="73" t="e">
        <f>'[5]9. Vzdelávanie'!#REF!</f>
        <v>#REF!</v>
      </c>
      <c r="V104" s="73" t="e">
        <f>'[4]9. Vzdelávanie'!$I$39</f>
        <v>#REF!</v>
      </c>
      <c r="W104" s="75" t="e">
        <f>'[4]9. Vzdelávanie'!$J$39</f>
        <v>#REF!</v>
      </c>
    </row>
    <row r="105" spans="1:23" ht="15.75" x14ac:dyDescent="0.25">
      <c r="B105" s="70">
        <v>6</v>
      </c>
      <c r="C105" s="84" t="s">
        <v>276</v>
      </c>
      <c r="D105" s="72" t="e">
        <f t="shared" si="46"/>
        <v>#REF!</v>
      </c>
      <c r="E105" s="73">
        <v>172477</v>
      </c>
      <c r="F105" s="73">
        <v>183944</v>
      </c>
      <c r="G105" s="74" t="e">
        <f>'[4]9. Vzdelávanie'!#REF!</f>
        <v>#REF!</v>
      </c>
      <c r="H105" s="72">
        <f t="shared" si="47"/>
        <v>169490</v>
      </c>
      <c r="I105" s="73">
        <v>169490</v>
      </c>
      <c r="J105" s="75">
        <v>0</v>
      </c>
      <c r="K105" s="75">
        <v>0</v>
      </c>
      <c r="L105" s="76" t="e">
        <f t="shared" si="48"/>
        <v>#REF!</v>
      </c>
      <c r="M105" s="73" t="e">
        <f>'[4]9. Vzdelávanie'!#REF!</f>
        <v>#REF!</v>
      </c>
      <c r="N105" s="73" t="e">
        <f>'[4]9. Vzdelávanie'!#REF!</f>
        <v>#REF!</v>
      </c>
      <c r="O105" s="75" t="e">
        <f>'[4]9. Vzdelávanie'!#REF!</f>
        <v>#REF!</v>
      </c>
      <c r="P105" s="214">
        <v>169555</v>
      </c>
      <c r="Q105" s="217">
        <v>169555</v>
      </c>
      <c r="R105" s="217">
        <v>0</v>
      </c>
      <c r="S105" s="218">
        <v>0</v>
      </c>
      <c r="T105" s="76">
        <f t="shared" si="49"/>
        <v>84028</v>
      </c>
      <c r="U105" s="73">
        <f>'[5]9. Vzdelávanie'!$Q$22</f>
        <v>84028</v>
      </c>
      <c r="V105" s="73">
        <f>'[4]9. Vzdelávanie'!$I$40</f>
        <v>0</v>
      </c>
      <c r="W105" s="75">
        <f>'[4]9. Vzdelávanie'!$J$40</f>
        <v>0</v>
      </c>
    </row>
    <row r="106" spans="1:23" ht="15.75" x14ac:dyDescent="0.25">
      <c r="B106" s="70">
        <v>7</v>
      </c>
      <c r="C106" s="84" t="s">
        <v>277</v>
      </c>
      <c r="D106" s="72" t="e">
        <f t="shared" si="46"/>
        <v>#REF!</v>
      </c>
      <c r="E106" s="73">
        <v>128501</v>
      </c>
      <c r="F106" s="73"/>
      <c r="G106" s="74" t="e">
        <f>'[4]9. Vzdelávanie'!#REF!</f>
        <v>#REF!</v>
      </c>
      <c r="H106" s="72">
        <f t="shared" si="47"/>
        <v>122126</v>
      </c>
      <c r="I106" s="73">
        <v>122126</v>
      </c>
      <c r="J106" s="75">
        <v>0</v>
      </c>
      <c r="K106" s="75">
        <v>0</v>
      </c>
      <c r="L106" s="76" t="e">
        <f t="shared" si="48"/>
        <v>#REF!</v>
      </c>
      <c r="M106" s="73" t="e">
        <f>'[4]9. Vzdelávanie'!#REF!</f>
        <v>#REF!</v>
      </c>
      <c r="N106" s="73" t="e">
        <f>'[4]9. Vzdelávanie'!#REF!</f>
        <v>#REF!</v>
      </c>
      <c r="O106" s="75" t="e">
        <f>'[4]9. Vzdelávanie'!#REF!</f>
        <v>#REF!</v>
      </c>
      <c r="P106" s="214">
        <v>127026</v>
      </c>
      <c r="Q106" s="217">
        <v>127026</v>
      </c>
      <c r="R106" s="217">
        <v>0</v>
      </c>
      <c r="S106" s="218">
        <v>0</v>
      </c>
      <c r="T106" s="76" t="e">
        <f t="shared" si="49"/>
        <v>#REF!</v>
      </c>
      <c r="U106" s="73" t="e">
        <f>'[5]9. Vzdelávanie'!#REF!</f>
        <v>#REF!</v>
      </c>
      <c r="V106" s="73" t="e">
        <f>'[4]9. Vzdelávanie'!$I$43</f>
        <v>#REF!</v>
      </c>
      <c r="W106" s="75" t="e">
        <f>'[4]9. Vzdelávanie'!$J$43</f>
        <v>#REF!</v>
      </c>
    </row>
    <row r="107" spans="1:23" ht="15.75" x14ac:dyDescent="0.25">
      <c r="B107" s="193" t="s">
        <v>278</v>
      </c>
      <c r="C107" s="184" t="s">
        <v>279</v>
      </c>
      <c r="D107" s="171" t="e">
        <f t="shared" ref="D107:W107" si="50">SUM(D108:D113)</f>
        <v>#REF!</v>
      </c>
      <c r="E107" s="172">
        <f t="shared" si="50"/>
        <v>3234702</v>
      </c>
      <c r="F107" s="172" t="e">
        <f t="shared" si="50"/>
        <v>#REF!</v>
      </c>
      <c r="G107" s="173" t="e">
        <f t="shared" si="50"/>
        <v>#REF!</v>
      </c>
      <c r="H107" s="171">
        <f t="shared" si="50"/>
        <v>3200175</v>
      </c>
      <c r="I107" s="172">
        <f t="shared" si="50"/>
        <v>3198395</v>
      </c>
      <c r="J107" s="172">
        <f t="shared" si="50"/>
        <v>1780</v>
      </c>
      <c r="K107" s="174">
        <f t="shared" si="50"/>
        <v>0</v>
      </c>
      <c r="L107" s="175" t="e">
        <f t="shared" si="50"/>
        <v>#REF!</v>
      </c>
      <c r="M107" s="172" t="e">
        <f t="shared" si="50"/>
        <v>#REF!</v>
      </c>
      <c r="N107" s="172" t="e">
        <f t="shared" si="50"/>
        <v>#REF!</v>
      </c>
      <c r="O107" s="174" t="e">
        <f t="shared" si="50"/>
        <v>#REF!</v>
      </c>
      <c r="P107" s="214">
        <v>3506810.61</v>
      </c>
      <c r="Q107" s="215">
        <v>3255300.81</v>
      </c>
      <c r="R107" s="215">
        <v>19924.32</v>
      </c>
      <c r="S107" s="216">
        <v>231585.48</v>
      </c>
      <c r="T107" s="175" t="e">
        <f t="shared" si="50"/>
        <v>#REF!</v>
      </c>
      <c r="U107" s="172">
        <f t="shared" si="50"/>
        <v>5061640</v>
      </c>
      <c r="V107" s="172" t="e">
        <f t="shared" si="50"/>
        <v>#REF!</v>
      </c>
      <c r="W107" s="174" t="e">
        <f t="shared" si="50"/>
        <v>#REF!</v>
      </c>
    </row>
    <row r="108" spans="1:23" ht="15.75" x14ac:dyDescent="0.25">
      <c r="B108" s="70">
        <v>1</v>
      </c>
      <c r="C108" s="84" t="s">
        <v>280</v>
      </c>
      <c r="D108" s="72" t="e">
        <f t="shared" ref="D108:D113" si="51">SUM(E108:G108)</f>
        <v>#REF!</v>
      </c>
      <c r="E108" s="73">
        <v>328366</v>
      </c>
      <c r="F108" s="73" t="e">
        <f>'[4]9. Vzdelávanie'!#REF!</f>
        <v>#REF!</v>
      </c>
      <c r="G108" s="74" t="e">
        <f>'[4]9. Vzdelávanie'!#REF!</f>
        <v>#REF!</v>
      </c>
      <c r="H108" s="72">
        <f t="shared" ref="H108:H113" si="52">SUM(I108:K108)</f>
        <v>282825</v>
      </c>
      <c r="I108" s="73">
        <v>282825</v>
      </c>
      <c r="J108" s="75">
        <v>0</v>
      </c>
      <c r="K108" s="75">
        <v>0</v>
      </c>
      <c r="L108" s="76" t="e">
        <f t="shared" ref="L108:L113" si="53">SUM(M108:O108)</f>
        <v>#REF!</v>
      </c>
      <c r="M108" s="73" t="e">
        <f>'[4]9. Vzdelávanie'!#REF!</f>
        <v>#REF!</v>
      </c>
      <c r="N108" s="73" t="e">
        <f>'[4]9. Vzdelávanie'!#REF!</f>
        <v>#REF!</v>
      </c>
      <c r="O108" s="75" t="e">
        <f>'[4]9. Vzdelávanie'!#REF!</f>
        <v>#REF!</v>
      </c>
      <c r="P108" s="214">
        <v>282259</v>
      </c>
      <c r="Q108" s="217">
        <v>282259</v>
      </c>
      <c r="R108" s="217">
        <v>0</v>
      </c>
      <c r="S108" s="218">
        <v>0</v>
      </c>
      <c r="T108" s="76" t="e">
        <f t="shared" ref="T108:T113" si="54">SUM(U108:W108)</f>
        <v>#REF!</v>
      </c>
      <c r="U108" s="73">
        <f>'[5]9. Vzdelávanie'!$Q$25</f>
        <v>185514</v>
      </c>
      <c r="V108" s="73" t="e">
        <f>'[4]9. Vzdelávanie'!$I$46</f>
        <v>#REF!</v>
      </c>
      <c r="W108" s="75" t="e">
        <f>'[4]9. Vzdelávanie'!$J$46</f>
        <v>#REF!</v>
      </c>
    </row>
    <row r="109" spans="1:23" ht="15.75" x14ac:dyDescent="0.25">
      <c r="B109" s="70">
        <v>2</v>
      </c>
      <c r="C109" s="84" t="s">
        <v>281</v>
      </c>
      <c r="D109" s="72" t="e">
        <f t="shared" si="51"/>
        <v>#REF!</v>
      </c>
      <c r="E109" s="73">
        <v>570052</v>
      </c>
      <c r="F109" s="73">
        <v>69468</v>
      </c>
      <c r="G109" s="74" t="e">
        <f>'[4]9. Vzdelávanie'!#REF!</f>
        <v>#REF!</v>
      </c>
      <c r="H109" s="72">
        <f t="shared" si="52"/>
        <v>581965</v>
      </c>
      <c r="I109" s="73">
        <v>581965</v>
      </c>
      <c r="J109" s="75">
        <v>0</v>
      </c>
      <c r="K109" s="75">
        <v>0</v>
      </c>
      <c r="L109" s="76" t="e">
        <f t="shared" si="53"/>
        <v>#REF!</v>
      </c>
      <c r="M109" s="73" t="e">
        <f>'[4]9. Vzdelávanie'!#REF!</f>
        <v>#REF!</v>
      </c>
      <c r="N109" s="73" t="e">
        <f>'[4]9. Vzdelávanie'!#REF!</f>
        <v>#REF!</v>
      </c>
      <c r="O109" s="75" t="e">
        <f>'[4]9. Vzdelávanie'!#REF!</f>
        <v>#REF!</v>
      </c>
      <c r="P109" s="214">
        <v>546122</v>
      </c>
      <c r="Q109" s="217">
        <v>546122</v>
      </c>
      <c r="R109" s="217">
        <v>0</v>
      </c>
      <c r="S109" s="218">
        <v>0</v>
      </c>
      <c r="T109" s="76" t="e">
        <f t="shared" si="54"/>
        <v>#REF!</v>
      </c>
      <c r="U109" s="73">
        <f>'[5]9. Vzdelávanie'!$Q$26</f>
        <v>33520</v>
      </c>
      <c r="V109" s="73" t="e">
        <f>'[4]9. Vzdelávanie'!$I$47</f>
        <v>#REF!</v>
      </c>
      <c r="W109" s="75" t="e">
        <f>'[4]9. Vzdelávanie'!$J$47</f>
        <v>#REF!</v>
      </c>
    </row>
    <row r="110" spans="1:23" ht="15.75" x14ac:dyDescent="0.25">
      <c r="A110" s="85"/>
      <c r="B110" s="70">
        <v>3</v>
      </c>
      <c r="C110" s="84" t="s">
        <v>282</v>
      </c>
      <c r="D110" s="72" t="e">
        <f t="shared" si="51"/>
        <v>#REF!</v>
      </c>
      <c r="E110" s="73">
        <v>787656</v>
      </c>
      <c r="F110" s="73" t="e">
        <f>'[4]9. Vzdelávanie'!#REF!</f>
        <v>#REF!</v>
      </c>
      <c r="G110" s="74" t="e">
        <f>'[4]9. Vzdelávanie'!#REF!</f>
        <v>#REF!</v>
      </c>
      <c r="H110" s="72">
        <f t="shared" si="52"/>
        <v>851849</v>
      </c>
      <c r="I110" s="73">
        <v>851849</v>
      </c>
      <c r="J110" s="75">
        <v>0</v>
      </c>
      <c r="K110" s="75">
        <v>0</v>
      </c>
      <c r="L110" s="76" t="e">
        <f t="shared" si="53"/>
        <v>#REF!</v>
      </c>
      <c r="M110" s="73" t="e">
        <f>'[4]9. Vzdelávanie'!#REF!</f>
        <v>#REF!</v>
      </c>
      <c r="N110" s="73" t="e">
        <f>'[4]9. Vzdelávanie'!#REF!</f>
        <v>#REF!</v>
      </c>
      <c r="O110" s="75" t="e">
        <f>'[4]9. Vzdelávanie'!#REF!</f>
        <v>#REF!</v>
      </c>
      <c r="P110" s="214">
        <v>1151774.29</v>
      </c>
      <c r="Q110" s="217">
        <v>920188.81</v>
      </c>
      <c r="R110" s="217">
        <v>0</v>
      </c>
      <c r="S110" s="236">
        <v>231585.48</v>
      </c>
      <c r="T110" s="76">
        <f t="shared" si="54"/>
        <v>4018433</v>
      </c>
      <c r="U110" s="73">
        <f>'[5]9. Vzdelávanie'!$Q$27</f>
        <v>3786847</v>
      </c>
      <c r="V110" s="73">
        <f>'[4]9. Vzdelávanie'!$I$48</f>
        <v>0</v>
      </c>
      <c r="W110" s="75">
        <f>'[4]9. Vzdelávanie'!$J$48</f>
        <v>231586</v>
      </c>
    </row>
    <row r="111" spans="1:23" ht="15.75" x14ac:dyDescent="0.25">
      <c r="A111" s="85"/>
      <c r="B111" s="70">
        <v>4</v>
      </c>
      <c r="C111" s="84" t="s">
        <v>283</v>
      </c>
      <c r="D111" s="72" t="e">
        <f t="shared" si="51"/>
        <v>#REF!</v>
      </c>
      <c r="E111" s="73">
        <v>643464</v>
      </c>
      <c r="F111" s="73"/>
      <c r="G111" s="74" t="e">
        <f>'[4]9. Vzdelávanie'!#REF!</f>
        <v>#REF!</v>
      </c>
      <c r="H111" s="72">
        <f t="shared" si="52"/>
        <v>610772</v>
      </c>
      <c r="I111" s="73">
        <v>608992</v>
      </c>
      <c r="J111" s="73">
        <v>1780</v>
      </c>
      <c r="K111" s="75">
        <v>0</v>
      </c>
      <c r="L111" s="76" t="e">
        <f t="shared" si="53"/>
        <v>#REF!</v>
      </c>
      <c r="M111" s="73" t="e">
        <f>'[4]9. Vzdelávanie'!#REF!</f>
        <v>#REF!</v>
      </c>
      <c r="N111" s="73" t="e">
        <f>'[4]9. Vzdelávanie'!#REF!</f>
        <v>#REF!</v>
      </c>
      <c r="O111" s="75" t="e">
        <f>'[4]9. Vzdelávanie'!#REF!</f>
        <v>#REF!</v>
      </c>
      <c r="P111" s="214">
        <v>606541</v>
      </c>
      <c r="Q111" s="217">
        <v>606541</v>
      </c>
      <c r="R111" s="217">
        <v>0</v>
      </c>
      <c r="S111" s="218">
        <v>0</v>
      </c>
      <c r="T111" s="76" t="e">
        <f t="shared" si="54"/>
        <v>#REF!</v>
      </c>
      <c r="U111" s="73">
        <f>'[5]9. Vzdelávanie'!$Q$36</f>
        <v>0</v>
      </c>
      <c r="V111" s="73" t="e">
        <f>'[4]9. Vzdelávanie'!$I$53</f>
        <v>#REF!</v>
      </c>
      <c r="W111" s="75" t="e">
        <f>'[4]9. Vzdelávanie'!$J$53</f>
        <v>#REF!</v>
      </c>
    </row>
    <row r="112" spans="1:23" ht="15.75" x14ac:dyDescent="0.25">
      <c r="A112" s="85"/>
      <c r="B112" s="70">
        <v>5</v>
      </c>
      <c r="C112" s="84" t="s">
        <v>284</v>
      </c>
      <c r="D112" s="72" t="e">
        <f t="shared" si="51"/>
        <v>#REF!</v>
      </c>
      <c r="E112" s="73">
        <v>596449</v>
      </c>
      <c r="F112" s="73" t="e">
        <f>'[4]9. Vzdelávanie'!#REF!</f>
        <v>#REF!</v>
      </c>
      <c r="G112" s="74" t="e">
        <f>'[4]9. Vzdelávanie'!#REF!</f>
        <v>#REF!</v>
      </c>
      <c r="H112" s="72">
        <f t="shared" si="52"/>
        <v>554735</v>
      </c>
      <c r="I112" s="73">
        <v>554735</v>
      </c>
      <c r="J112" s="75">
        <v>0</v>
      </c>
      <c r="K112" s="75">
        <v>0</v>
      </c>
      <c r="L112" s="76" t="e">
        <f t="shared" si="53"/>
        <v>#REF!</v>
      </c>
      <c r="M112" s="73" t="e">
        <f>'[4]9. Vzdelávanie'!#REF!</f>
        <v>#REF!</v>
      </c>
      <c r="N112" s="73" t="e">
        <f>'[4]9. Vzdelávanie'!#REF!</f>
        <v>#REF!</v>
      </c>
      <c r="O112" s="75" t="e">
        <f>'[4]9. Vzdelávanie'!#REF!</f>
        <v>#REF!</v>
      </c>
      <c r="P112" s="214">
        <v>576050</v>
      </c>
      <c r="Q112" s="217">
        <v>576050</v>
      </c>
      <c r="R112" s="217">
        <v>0</v>
      </c>
      <c r="S112" s="218">
        <v>0</v>
      </c>
      <c r="T112" s="76" t="e">
        <f t="shared" si="54"/>
        <v>#REF!</v>
      </c>
      <c r="U112" s="73">
        <f>'[5]9. Vzdelávanie'!$Q$37</f>
        <v>1055759</v>
      </c>
      <c r="V112" s="73">
        <f>'[4]9. Vzdelávanie'!$I$54</f>
        <v>4320</v>
      </c>
      <c r="W112" s="75" t="e">
        <f>'[4]9. Vzdelávanie'!$J$54</f>
        <v>#REF!</v>
      </c>
    </row>
    <row r="113" spans="1:23" ht="15.75" x14ac:dyDescent="0.25">
      <c r="A113" s="85"/>
      <c r="B113" s="70">
        <v>6</v>
      </c>
      <c r="C113" s="84" t="s">
        <v>285</v>
      </c>
      <c r="D113" s="72" t="e">
        <f t="shared" si="51"/>
        <v>#REF!</v>
      </c>
      <c r="E113" s="73">
        <v>308715</v>
      </c>
      <c r="F113" s="73" t="e">
        <f>'[4]9. Vzdelávanie'!#REF!</f>
        <v>#REF!</v>
      </c>
      <c r="G113" s="74" t="e">
        <f>'[4]9. Vzdelávanie'!#REF!</f>
        <v>#REF!</v>
      </c>
      <c r="H113" s="72">
        <f t="shared" si="52"/>
        <v>318029</v>
      </c>
      <c r="I113" s="73">
        <v>318029</v>
      </c>
      <c r="J113" s="75">
        <v>0</v>
      </c>
      <c r="K113" s="75">
        <v>0</v>
      </c>
      <c r="L113" s="76" t="e">
        <f t="shared" si="53"/>
        <v>#REF!</v>
      </c>
      <c r="M113" s="73" t="e">
        <f>'[4]9. Vzdelávanie'!#REF!</f>
        <v>#REF!</v>
      </c>
      <c r="N113" s="73" t="e">
        <f>'[4]9. Vzdelávanie'!#REF!</f>
        <v>#REF!</v>
      </c>
      <c r="O113" s="75" t="e">
        <f>'[4]9. Vzdelávanie'!#REF!</f>
        <v>#REF!</v>
      </c>
      <c r="P113" s="214">
        <v>344064.32</v>
      </c>
      <c r="Q113" s="217">
        <v>324140</v>
      </c>
      <c r="R113" s="237">
        <v>19924.32</v>
      </c>
      <c r="S113" s="218">
        <v>0</v>
      </c>
      <c r="T113" s="76">
        <f t="shared" si="54"/>
        <v>0</v>
      </c>
      <c r="U113" s="73">
        <f>'[5]9. Vzdelávanie'!$Q$38</f>
        <v>0</v>
      </c>
      <c r="V113" s="73">
        <f>'[5]9. Vzdelávanie'!$R$38</f>
        <v>0</v>
      </c>
      <c r="W113" s="75">
        <f>'[4]9. Vzdelávanie'!$J$55</f>
        <v>0</v>
      </c>
    </row>
    <row r="114" spans="1:23" ht="15.75" x14ac:dyDescent="0.25">
      <c r="A114" s="85"/>
      <c r="B114" s="193" t="s">
        <v>286</v>
      </c>
      <c r="C114" s="184" t="s">
        <v>287</v>
      </c>
      <c r="D114" s="171" t="e">
        <f t="shared" ref="D114:W114" si="55">SUM(D115:D116)</f>
        <v>#REF!</v>
      </c>
      <c r="E114" s="172">
        <f t="shared" si="55"/>
        <v>546333</v>
      </c>
      <c r="F114" s="172" t="e">
        <f t="shared" si="55"/>
        <v>#REF!</v>
      </c>
      <c r="G114" s="173" t="e">
        <f t="shared" si="55"/>
        <v>#REF!</v>
      </c>
      <c r="H114" s="171">
        <f t="shared" si="55"/>
        <v>538949</v>
      </c>
      <c r="I114" s="172">
        <f t="shared" si="55"/>
        <v>538949</v>
      </c>
      <c r="J114" s="172">
        <f t="shared" si="55"/>
        <v>0</v>
      </c>
      <c r="K114" s="174">
        <f t="shared" si="55"/>
        <v>0</v>
      </c>
      <c r="L114" s="175" t="e">
        <f t="shared" si="55"/>
        <v>#REF!</v>
      </c>
      <c r="M114" s="172" t="e">
        <f t="shared" si="55"/>
        <v>#REF!</v>
      </c>
      <c r="N114" s="172" t="e">
        <f t="shared" si="55"/>
        <v>#REF!</v>
      </c>
      <c r="O114" s="174" t="e">
        <f t="shared" si="55"/>
        <v>#REF!</v>
      </c>
      <c r="P114" s="214">
        <v>566109</v>
      </c>
      <c r="Q114" s="215">
        <v>566109</v>
      </c>
      <c r="R114" s="215">
        <v>0</v>
      </c>
      <c r="S114" s="216">
        <v>0</v>
      </c>
      <c r="T114" s="175" t="e">
        <f t="shared" si="55"/>
        <v>#REF!</v>
      </c>
      <c r="U114" s="172" t="e">
        <f t="shared" si="55"/>
        <v>#REF!</v>
      </c>
      <c r="V114" s="172" t="e">
        <f t="shared" si="55"/>
        <v>#REF!</v>
      </c>
      <c r="W114" s="174" t="e">
        <f t="shared" si="55"/>
        <v>#REF!</v>
      </c>
    </row>
    <row r="115" spans="1:23" ht="15.75" x14ac:dyDescent="0.25">
      <c r="A115" s="85"/>
      <c r="B115" s="70">
        <v>1</v>
      </c>
      <c r="C115" s="84" t="s">
        <v>288</v>
      </c>
      <c r="D115" s="72" t="e">
        <f>SUM(E115:G115)</f>
        <v>#REF!</v>
      </c>
      <c r="E115" s="73">
        <v>317206</v>
      </c>
      <c r="F115" s="73" t="e">
        <f>'[4]9. Vzdelávanie'!#REF!</f>
        <v>#REF!</v>
      </c>
      <c r="G115" s="74" t="e">
        <f>'[4]9. Vzdelávanie'!#REF!</f>
        <v>#REF!</v>
      </c>
      <c r="H115" s="72">
        <f>SUM(I115:K115)</f>
        <v>300158</v>
      </c>
      <c r="I115" s="73">
        <v>300158</v>
      </c>
      <c r="J115" s="75">
        <v>0</v>
      </c>
      <c r="K115" s="75">
        <v>0</v>
      </c>
      <c r="L115" s="76" t="e">
        <f>SUM(M115:O115)</f>
        <v>#REF!</v>
      </c>
      <c r="M115" s="73" t="e">
        <f>'[4]9. Vzdelávanie'!#REF!</f>
        <v>#REF!</v>
      </c>
      <c r="N115" s="73" t="e">
        <f>'[4]9. Vzdelávanie'!#REF!</f>
        <v>#REF!</v>
      </c>
      <c r="O115" s="75" t="e">
        <f>'[4]9. Vzdelávanie'!#REF!</f>
        <v>#REF!</v>
      </c>
      <c r="P115" s="214">
        <v>318002</v>
      </c>
      <c r="Q115" s="217">
        <v>318002</v>
      </c>
      <c r="R115" s="217">
        <v>0</v>
      </c>
      <c r="S115" s="218">
        <v>0</v>
      </c>
      <c r="T115" s="76" t="e">
        <f>SUM(U115:W115)</f>
        <v>#REF!</v>
      </c>
      <c r="U115" s="73">
        <f>'[5]9. Vzdelávanie'!$Q$46</f>
        <v>403289</v>
      </c>
      <c r="V115" s="73" t="e">
        <f>'[4]9. Vzdelávanie'!$I$59</f>
        <v>#REF!</v>
      </c>
      <c r="W115" s="75" t="e">
        <f>'[4]9. Vzdelávanie'!$J$59</f>
        <v>#REF!</v>
      </c>
    </row>
    <row r="116" spans="1:23" ht="15.75" x14ac:dyDescent="0.25">
      <c r="A116" s="85"/>
      <c r="B116" s="70">
        <v>2</v>
      </c>
      <c r="C116" s="84" t="s">
        <v>289</v>
      </c>
      <c r="D116" s="72" t="e">
        <f>SUM(E116:G116)</f>
        <v>#REF!</v>
      </c>
      <c r="E116" s="73">
        <v>229127</v>
      </c>
      <c r="F116" s="73" t="e">
        <f>'[4]9. Vzdelávanie'!#REF!</f>
        <v>#REF!</v>
      </c>
      <c r="G116" s="74" t="e">
        <f>'[4]9. Vzdelávanie'!#REF!</f>
        <v>#REF!</v>
      </c>
      <c r="H116" s="72">
        <f>SUM(I116:K116)</f>
        <v>238791</v>
      </c>
      <c r="I116" s="73">
        <v>238791</v>
      </c>
      <c r="J116" s="75">
        <v>0</v>
      </c>
      <c r="K116" s="75">
        <v>0</v>
      </c>
      <c r="L116" s="76" t="e">
        <f>SUM(M116:O116)</f>
        <v>#REF!</v>
      </c>
      <c r="M116" s="73" t="e">
        <f>'[4]9. Vzdelávanie'!#REF!</f>
        <v>#REF!</v>
      </c>
      <c r="N116" s="73" t="e">
        <f>'[4]9. Vzdelávanie'!#REF!</f>
        <v>#REF!</v>
      </c>
      <c r="O116" s="75" t="e">
        <f>'[4]9. Vzdelávanie'!#REF!</f>
        <v>#REF!</v>
      </c>
      <c r="P116" s="214">
        <v>248107</v>
      </c>
      <c r="Q116" s="217">
        <v>248107</v>
      </c>
      <c r="R116" s="217">
        <v>0</v>
      </c>
      <c r="S116" s="218">
        <v>0</v>
      </c>
      <c r="T116" s="76" t="e">
        <f>SUM(U116:W116)</f>
        <v>#REF!</v>
      </c>
      <c r="U116" s="73" t="e">
        <f>'[5]9. Vzdelávanie'!#REF!</f>
        <v>#REF!</v>
      </c>
      <c r="V116" s="73" t="e">
        <f>'[4]9. Vzdelávanie'!$I$60</f>
        <v>#REF!</v>
      </c>
      <c r="W116" s="75" t="e">
        <f>'[4]9. Vzdelávanie'!$J$60</f>
        <v>#REF!</v>
      </c>
    </row>
    <row r="117" spans="1:23" ht="15.75" x14ac:dyDescent="0.25">
      <c r="A117" s="85"/>
      <c r="B117" s="197" t="s">
        <v>290</v>
      </c>
      <c r="C117" s="184" t="s">
        <v>291</v>
      </c>
      <c r="D117" s="171" t="e">
        <f>SUM(E117:G117)</f>
        <v>#REF!</v>
      </c>
      <c r="E117" s="172">
        <v>131871</v>
      </c>
      <c r="F117" s="172" t="e">
        <f>'[4]9. Vzdelávanie'!#REF!</f>
        <v>#REF!</v>
      </c>
      <c r="G117" s="173" t="e">
        <f>'[4]9. Vzdelávanie'!#REF!</f>
        <v>#REF!</v>
      </c>
      <c r="H117" s="171">
        <f>SUM(I117:K117)</f>
        <v>154105.49</v>
      </c>
      <c r="I117" s="172">
        <v>154105.49</v>
      </c>
      <c r="J117" s="172">
        <v>0</v>
      </c>
      <c r="K117" s="174">
        <v>0</v>
      </c>
      <c r="L117" s="175" t="e">
        <f>SUM(M117:O117)</f>
        <v>#REF!</v>
      </c>
      <c r="M117" s="172" t="e">
        <f>'[4]9. Vzdelávanie'!#REF!</f>
        <v>#REF!</v>
      </c>
      <c r="N117" s="172" t="e">
        <f>'[4]9. Vzdelávanie'!#REF!</f>
        <v>#REF!</v>
      </c>
      <c r="O117" s="174" t="e">
        <f>'[4]9. Vzdelávanie'!#REF!</f>
        <v>#REF!</v>
      </c>
      <c r="P117" s="214">
        <v>157758.09</v>
      </c>
      <c r="Q117" s="238">
        <v>157758.09</v>
      </c>
      <c r="R117" s="215">
        <v>0</v>
      </c>
      <c r="S117" s="216">
        <v>0</v>
      </c>
      <c r="T117" s="175">
        <f>SUM(U117:W117)</f>
        <v>212760</v>
      </c>
      <c r="U117" s="172">
        <f>'[4]9. Vzdelávanie'!$H$61</f>
        <v>212760</v>
      </c>
      <c r="V117" s="172">
        <f>'[4]9. Vzdelávanie'!$I$61</f>
        <v>0</v>
      </c>
      <c r="W117" s="174">
        <f>'[4]9. Vzdelávanie'!$J$61</f>
        <v>0</v>
      </c>
    </row>
    <row r="118" spans="1:23" ht="13.5" x14ac:dyDescent="0.25">
      <c r="A118" s="85"/>
      <c r="B118" s="197" t="s">
        <v>292</v>
      </c>
      <c r="C118" s="198" t="s">
        <v>293</v>
      </c>
      <c r="D118" s="171" t="e">
        <f>SUM(E118:G118)</f>
        <v>#REF!</v>
      </c>
      <c r="E118" s="172">
        <v>204439</v>
      </c>
      <c r="F118" s="172"/>
      <c r="G118" s="173" t="e">
        <f>'[4]9. Vzdelávanie'!#REF!</f>
        <v>#REF!</v>
      </c>
      <c r="H118" s="171">
        <f>SUM(I118:K118)</f>
        <v>195970.49</v>
      </c>
      <c r="I118" s="172">
        <v>195488.49</v>
      </c>
      <c r="J118" s="172">
        <v>482</v>
      </c>
      <c r="K118" s="174">
        <v>0</v>
      </c>
      <c r="L118" s="175" t="e">
        <f>SUM(M118:O118)</f>
        <v>#REF!</v>
      </c>
      <c r="M118" s="172" t="e">
        <f>'[4]9. Vzdelávanie'!#REF!</f>
        <v>#REF!</v>
      </c>
      <c r="N118" s="172" t="e">
        <f>'[4]9. Vzdelávanie'!#REF!</f>
        <v>#REF!</v>
      </c>
      <c r="O118" s="174" t="e">
        <f>'[4]9. Vzdelávanie'!#REF!</f>
        <v>#REF!</v>
      </c>
      <c r="P118" s="214">
        <v>201502.34</v>
      </c>
      <c r="Q118" s="238">
        <v>201502.34</v>
      </c>
      <c r="R118" s="215">
        <v>0</v>
      </c>
      <c r="S118" s="216">
        <v>0</v>
      </c>
      <c r="T118" s="175" t="e">
        <f>SUM(U118:W118)</f>
        <v>#REF!</v>
      </c>
      <c r="U118" s="172">
        <f>'[4]9. Vzdelávanie'!$H$72</f>
        <v>243590</v>
      </c>
      <c r="V118" s="172" t="e">
        <f>'[4]9. Vzdelávanie'!$I$72</f>
        <v>#REF!</v>
      </c>
      <c r="W118" s="174" t="e">
        <f>'[4]9. Vzdelávanie'!$J$72</f>
        <v>#REF!</v>
      </c>
    </row>
    <row r="119" spans="1:23" ht="14.25" thickBot="1" x14ac:dyDescent="0.3">
      <c r="A119" s="85"/>
      <c r="B119" s="199" t="s">
        <v>294</v>
      </c>
      <c r="C119" s="200" t="s">
        <v>295</v>
      </c>
      <c r="D119" s="178" t="e">
        <f>SUM(E119:G119)</f>
        <v>#REF!</v>
      </c>
      <c r="E119" s="179">
        <v>0</v>
      </c>
      <c r="F119" s="179" t="e">
        <f>'[4]9. Vzdelávanie'!#REF!</f>
        <v>#REF!</v>
      </c>
      <c r="G119" s="180" t="e">
        <f>'[4]9. Vzdelávanie'!#REF!</f>
        <v>#REF!</v>
      </c>
      <c r="H119" s="186">
        <v>0</v>
      </c>
      <c r="I119" s="181">
        <v>0</v>
      </c>
      <c r="J119" s="181">
        <v>0</v>
      </c>
      <c r="K119" s="182">
        <v>0</v>
      </c>
      <c r="L119" s="187" t="e">
        <f>SUM(M119:O119)</f>
        <v>#REF!</v>
      </c>
      <c r="M119" s="179" t="e">
        <f>'[4]9. Vzdelávanie'!#REF!</f>
        <v>#REF!</v>
      </c>
      <c r="N119" s="179" t="e">
        <f>'[4]9. Vzdelávanie'!#REF!</f>
        <v>#REF!</v>
      </c>
      <c r="O119" s="188" t="e">
        <f>'[4]9. Vzdelávanie'!#REF!</f>
        <v>#REF!</v>
      </c>
      <c r="P119" s="224">
        <v>0</v>
      </c>
      <c r="Q119" s="225">
        <v>0</v>
      </c>
      <c r="R119" s="225">
        <v>0</v>
      </c>
      <c r="S119" s="226">
        <v>0</v>
      </c>
      <c r="T119" s="175">
        <f>SUM(U119:W119)</f>
        <v>0</v>
      </c>
      <c r="U119" s="179">
        <f>'[4]9. Vzdelávanie'!$H$73</f>
        <v>0</v>
      </c>
      <c r="V119" s="179">
        <f>'[4]9. Vzdelávanie'!$I$73</f>
        <v>0</v>
      </c>
      <c r="W119" s="188">
        <f>'[4]9. Vzdelávanie'!$J$73</f>
        <v>0</v>
      </c>
    </row>
    <row r="120" spans="1:23" s="63" customFormat="1" ht="14.25" x14ac:dyDescent="0.2">
      <c r="A120" s="93"/>
      <c r="B120" s="154" t="s">
        <v>296</v>
      </c>
      <c r="C120" s="158"/>
      <c r="D120" s="149" t="e">
        <f t="shared" ref="D120:W120" si="56">D121+D122+D129</f>
        <v>#REF!</v>
      </c>
      <c r="E120" s="150">
        <f t="shared" si="56"/>
        <v>238491</v>
      </c>
      <c r="F120" s="150" t="e">
        <f t="shared" si="56"/>
        <v>#REF!</v>
      </c>
      <c r="G120" s="151" t="e">
        <f t="shared" si="56"/>
        <v>#REF!</v>
      </c>
      <c r="H120" s="149" t="e">
        <f t="shared" si="56"/>
        <v>#REF!</v>
      </c>
      <c r="I120" s="150">
        <f t="shared" si="56"/>
        <v>191345</v>
      </c>
      <c r="J120" s="150" t="e">
        <f t="shared" si="56"/>
        <v>#REF!</v>
      </c>
      <c r="K120" s="152">
        <f t="shared" si="56"/>
        <v>0</v>
      </c>
      <c r="L120" s="149" t="e">
        <f t="shared" si="56"/>
        <v>#REF!</v>
      </c>
      <c r="M120" s="150" t="e">
        <f t="shared" si="56"/>
        <v>#REF!</v>
      </c>
      <c r="N120" s="150" t="e">
        <f t="shared" si="56"/>
        <v>#REF!</v>
      </c>
      <c r="O120" s="152" t="e">
        <f t="shared" si="56"/>
        <v>#REF!</v>
      </c>
      <c r="P120" s="239">
        <v>773128.95</v>
      </c>
      <c r="Q120" s="223">
        <v>293226.87</v>
      </c>
      <c r="R120" s="223">
        <v>479902.08</v>
      </c>
      <c r="S120" s="227">
        <v>0</v>
      </c>
      <c r="T120" s="149" t="e">
        <f t="shared" si="56"/>
        <v>#REF!</v>
      </c>
      <c r="U120" s="150" t="e">
        <f t="shared" si="56"/>
        <v>#REF!</v>
      </c>
      <c r="V120" s="150" t="e">
        <f t="shared" si="56"/>
        <v>#REF!</v>
      </c>
      <c r="W120" s="152" t="e">
        <f t="shared" si="56"/>
        <v>#REF!</v>
      </c>
    </row>
    <row r="121" spans="1:23" ht="16.5" x14ac:dyDescent="0.3">
      <c r="B121" s="193" t="s">
        <v>297</v>
      </c>
      <c r="C121" s="189" t="s">
        <v>298</v>
      </c>
      <c r="D121" s="171" t="e">
        <f>SUM(E121:G121)</f>
        <v>#REF!</v>
      </c>
      <c r="E121" s="172">
        <v>1794</v>
      </c>
      <c r="F121" s="172" t="e">
        <f>'[4]10. Šport'!#REF!</f>
        <v>#REF!</v>
      </c>
      <c r="G121" s="173" t="e">
        <f>'[4]10. Šport'!#REF!</f>
        <v>#REF!</v>
      </c>
      <c r="H121" s="171">
        <f>SUM(I121:K121)</f>
        <v>456</v>
      </c>
      <c r="I121" s="172">
        <v>456</v>
      </c>
      <c r="J121" s="172">
        <v>0</v>
      </c>
      <c r="K121" s="174">
        <v>0</v>
      </c>
      <c r="L121" s="171" t="e">
        <f>SUM(M121:O121)</f>
        <v>#REF!</v>
      </c>
      <c r="M121" s="172" t="e">
        <f>'[4]10. Šport'!#REF!</f>
        <v>#REF!</v>
      </c>
      <c r="N121" s="172" t="e">
        <f>'[4]10. Šport'!#REF!</f>
        <v>#REF!</v>
      </c>
      <c r="O121" s="174" t="e">
        <f>'[4]10. Šport'!#REF!</f>
        <v>#REF!</v>
      </c>
      <c r="P121" s="240">
        <v>242.5</v>
      </c>
      <c r="Q121" s="215">
        <v>242.5</v>
      </c>
      <c r="R121" s="215">
        <v>0</v>
      </c>
      <c r="S121" s="216">
        <v>0</v>
      </c>
      <c r="T121" s="171">
        <f>SUM(U121:W121)</f>
        <v>500</v>
      </c>
      <c r="U121" s="172">
        <f>'[4]10. Šport'!$H$4</f>
        <v>500</v>
      </c>
      <c r="V121" s="172">
        <f>'[4]10. Šport'!$I$4</f>
        <v>0</v>
      </c>
      <c r="W121" s="174">
        <f>'[4]10. Šport'!$J$4</f>
        <v>0</v>
      </c>
    </row>
    <row r="122" spans="1:23" ht="15.75" x14ac:dyDescent="0.25">
      <c r="B122" s="193" t="s">
        <v>299</v>
      </c>
      <c r="C122" s="184" t="s">
        <v>300</v>
      </c>
      <c r="D122" s="171" t="e">
        <f t="shared" ref="D122:V122" si="57">SUM(D123:D127)</f>
        <v>#REF!</v>
      </c>
      <c r="E122" s="172">
        <f t="shared" si="57"/>
        <v>167023</v>
      </c>
      <c r="F122" s="172" t="e">
        <f t="shared" si="57"/>
        <v>#REF!</v>
      </c>
      <c r="G122" s="173" t="e">
        <f t="shared" si="57"/>
        <v>#REF!</v>
      </c>
      <c r="H122" s="171" t="e">
        <f t="shared" si="57"/>
        <v>#REF!</v>
      </c>
      <c r="I122" s="172">
        <f t="shared" si="57"/>
        <v>140889</v>
      </c>
      <c r="J122" s="172" t="e">
        <f t="shared" si="57"/>
        <v>#REF!</v>
      </c>
      <c r="K122" s="174">
        <f t="shared" si="57"/>
        <v>0</v>
      </c>
      <c r="L122" s="171" t="e">
        <f t="shared" si="57"/>
        <v>#REF!</v>
      </c>
      <c r="M122" s="172" t="e">
        <f t="shared" si="57"/>
        <v>#REF!</v>
      </c>
      <c r="N122" s="172" t="e">
        <f t="shared" si="57"/>
        <v>#REF!</v>
      </c>
      <c r="O122" s="174" t="e">
        <f t="shared" si="57"/>
        <v>#REF!</v>
      </c>
      <c r="P122" s="240">
        <v>722886.45</v>
      </c>
      <c r="Q122" s="215">
        <v>242984.37</v>
      </c>
      <c r="R122" s="215">
        <v>479902.08</v>
      </c>
      <c r="S122" s="216">
        <v>0</v>
      </c>
      <c r="T122" s="171">
        <f t="shared" si="57"/>
        <v>125644</v>
      </c>
      <c r="U122" s="172">
        <f>SUM(U123:U128)</f>
        <v>137644</v>
      </c>
      <c r="V122" s="172">
        <f t="shared" si="57"/>
        <v>0</v>
      </c>
      <c r="W122" s="174">
        <f>SUM(W123:W128)</f>
        <v>0</v>
      </c>
    </row>
    <row r="123" spans="1:23" ht="15.75" x14ac:dyDescent="0.25">
      <c r="B123" s="70">
        <v>1</v>
      </c>
      <c r="C123" s="84" t="s">
        <v>301</v>
      </c>
      <c r="D123" s="72" t="e">
        <f t="shared" ref="D123:D129" si="58">SUM(E123:G123)</f>
        <v>#REF!</v>
      </c>
      <c r="E123" s="73">
        <v>58794</v>
      </c>
      <c r="F123" s="73" t="e">
        <f>'[4]10. Šport'!#REF!</f>
        <v>#REF!</v>
      </c>
      <c r="G123" s="74" t="e">
        <f>'[4]10. Šport'!#REF!</f>
        <v>#REF!</v>
      </c>
      <c r="H123" s="72">
        <f t="shared" ref="H123:H129" si="59">SUM(I123:K123)</f>
        <v>16299</v>
      </c>
      <c r="I123" s="73">
        <v>16299</v>
      </c>
      <c r="J123" s="73">
        <v>0</v>
      </c>
      <c r="K123" s="75">
        <v>0</v>
      </c>
      <c r="L123" s="72" t="e">
        <f t="shared" ref="L123:L129" si="60">SUM(M123:O123)</f>
        <v>#REF!</v>
      </c>
      <c r="M123" s="73" t="e">
        <f>'[4]10. Šport'!#REF!</f>
        <v>#REF!</v>
      </c>
      <c r="N123" s="73" t="e">
        <f>'[4]10. Šport'!#REF!</f>
        <v>#REF!</v>
      </c>
      <c r="O123" s="75" t="e">
        <f>'[4]10. Šport'!#REF!</f>
        <v>#REF!</v>
      </c>
      <c r="P123" s="240">
        <v>52074.76</v>
      </c>
      <c r="Q123" s="217">
        <v>52074.76</v>
      </c>
      <c r="R123" s="217">
        <v>0</v>
      </c>
      <c r="S123" s="218">
        <v>0</v>
      </c>
      <c r="T123" s="72">
        <f t="shared" ref="T123:T129" si="61">SUM(U123:W123)</f>
        <v>42170</v>
      </c>
      <c r="U123" s="73">
        <f>'[4]10. Šport'!$H$9</f>
        <v>42170</v>
      </c>
      <c r="V123" s="73">
        <f>'[4]10. Šport'!$I$9</f>
        <v>0</v>
      </c>
      <c r="W123" s="75">
        <f>'[4]10. Šport'!$J$9</f>
        <v>0</v>
      </c>
    </row>
    <row r="124" spans="1:23" ht="15.75" x14ac:dyDescent="0.25">
      <c r="B124" s="70">
        <v>2</v>
      </c>
      <c r="C124" s="84" t="s">
        <v>302</v>
      </c>
      <c r="D124" s="72" t="e">
        <f t="shared" si="58"/>
        <v>#REF!</v>
      </c>
      <c r="E124" s="73">
        <v>43777</v>
      </c>
      <c r="F124" s="73">
        <v>0</v>
      </c>
      <c r="G124" s="74" t="e">
        <f>'[4]10. Šport'!#REF!</f>
        <v>#REF!</v>
      </c>
      <c r="H124" s="72" t="e">
        <f t="shared" si="59"/>
        <v>#REF!</v>
      </c>
      <c r="I124" s="73">
        <v>27121</v>
      </c>
      <c r="J124" s="73" t="e">
        <f>'[4]10. Šport'!#REF!</f>
        <v>#REF!</v>
      </c>
      <c r="K124" s="75">
        <v>0</v>
      </c>
      <c r="L124" s="72" t="e">
        <f t="shared" si="60"/>
        <v>#REF!</v>
      </c>
      <c r="M124" s="73" t="e">
        <f>'[4]10. Šport'!#REF!</f>
        <v>#REF!</v>
      </c>
      <c r="N124" s="73" t="e">
        <f>'[4]10. Šport'!#REF!</f>
        <v>#REF!</v>
      </c>
      <c r="O124" s="75" t="e">
        <f>'[4]10. Šport'!#REF!</f>
        <v>#REF!</v>
      </c>
      <c r="P124" s="240">
        <v>567083.27</v>
      </c>
      <c r="Q124" s="217">
        <v>87181.19</v>
      </c>
      <c r="R124" s="217">
        <v>479902.08</v>
      </c>
      <c r="S124" s="218">
        <v>0</v>
      </c>
      <c r="T124" s="72">
        <f t="shared" si="61"/>
        <v>45954</v>
      </c>
      <c r="U124" s="73">
        <f>'[4]10. Šport'!$H$23</f>
        <v>45954</v>
      </c>
      <c r="V124" s="73">
        <f>'[4]10. Šport'!$I$23</f>
        <v>0</v>
      </c>
      <c r="W124" s="75">
        <f>'[4]10. Šport'!$J$23</f>
        <v>0</v>
      </c>
    </row>
    <row r="125" spans="1:23" ht="15.75" x14ac:dyDescent="0.25">
      <c r="B125" s="70">
        <v>3</v>
      </c>
      <c r="C125" s="84" t="s">
        <v>303</v>
      </c>
      <c r="D125" s="72" t="e">
        <f t="shared" si="58"/>
        <v>#REF!</v>
      </c>
      <c r="E125" s="73">
        <v>11086</v>
      </c>
      <c r="F125" s="73" t="e">
        <f>'[4]10. Šport'!#REF!</f>
        <v>#REF!</v>
      </c>
      <c r="G125" s="74" t="e">
        <f>'[4]10. Šport'!#REF!</f>
        <v>#REF!</v>
      </c>
      <c r="H125" s="72">
        <f t="shared" si="59"/>
        <v>12071</v>
      </c>
      <c r="I125" s="73">
        <v>12071</v>
      </c>
      <c r="J125" s="73">
        <v>0</v>
      </c>
      <c r="K125" s="75">
        <v>0</v>
      </c>
      <c r="L125" s="72" t="e">
        <f t="shared" si="60"/>
        <v>#REF!</v>
      </c>
      <c r="M125" s="73" t="e">
        <f>'[4]10. Šport'!#REF!</f>
        <v>#REF!</v>
      </c>
      <c r="N125" s="73" t="e">
        <f>'[4]10. Šport'!#REF!</f>
        <v>#REF!</v>
      </c>
      <c r="O125" s="75" t="e">
        <f>'[4]10. Šport'!#REF!</f>
        <v>#REF!</v>
      </c>
      <c r="P125" s="240">
        <v>15001.11</v>
      </c>
      <c r="Q125" s="217">
        <v>15001.11</v>
      </c>
      <c r="R125" s="217">
        <v>0</v>
      </c>
      <c r="S125" s="218">
        <v>0</v>
      </c>
      <c r="T125" s="72">
        <f t="shared" si="61"/>
        <v>18820</v>
      </c>
      <c r="U125" s="73">
        <f>'[4]10. Šport'!$H$36</f>
        <v>18820</v>
      </c>
      <c r="V125" s="73">
        <f>'[4]10. Šport'!$I$36</f>
        <v>0</v>
      </c>
      <c r="W125" s="75">
        <f>'[4]10. Šport'!$J$36</f>
        <v>0</v>
      </c>
    </row>
    <row r="126" spans="1:23" ht="15.75" x14ac:dyDescent="0.25">
      <c r="B126" s="70">
        <v>4</v>
      </c>
      <c r="C126" s="84" t="s">
        <v>304</v>
      </c>
      <c r="D126" s="72" t="e">
        <f t="shared" si="58"/>
        <v>#REF!</v>
      </c>
      <c r="E126" s="73">
        <v>51578.5</v>
      </c>
      <c r="F126" s="73" t="e">
        <f>'[4]10. Šport'!#REF!</f>
        <v>#REF!</v>
      </c>
      <c r="G126" s="74" t="e">
        <f>'[4]10. Šport'!#REF!</f>
        <v>#REF!</v>
      </c>
      <c r="H126" s="72">
        <f t="shared" si="59"/>
        <v>83846</v>
      </c>
      <c r="I126" s="73">
        <v>83846</v>
      </c>
      <c r="J126" s="73">
        <v>0</v>
      </c>
      <c r="K126" s="75">
        <v>0</v>
      </c>
      <c r="L126" s="72" t="e">
        <f t="shared" si="60"/>
        <v>#REF!</v>
      </c>
      <c r="M126" s="73" t="e">
        <f>'[4]10. Šport'!#REF!</f>
        <v>#REF!</v>
      </c>
      <c r="N126" s="73" t="e">
        <f>'[4]10. Šport'!#REF!</f>
        <v>#REF!</v>
      </c>
      <c r="O126" s="75" t="e">
        <f>'[4]10. Šport'!#REF!</f>
        <v>#REF!</v>
      </c>
      <c r="P126" s="240">
        <v>85409.57</v>
      </c>
      <c r="Q126" s="217">
        <v>85409.57</v>
      </c>
      <c r="R126" s="217">
        <v>0</v>
      </c>
      <c r="S126" s="218">
        <v>0</v>
      </c>
      <c r="T126" s="72">
        <f t="shared" si="61"/>
        <v>16800</v>
      </c>
      <c r="U126" s="73">
        <f>'[5]10. Šport'!$Q$38</f>
        <v>16800</v>
      </c>
      <c r="V126" s="73">
        <f>'[4]10. Šport'!$I$44</f>
        <v>0</v>
      </c>
      <c r="W126" s="75">
        <f>'[4]10. Šport'!$J$44</f>
        <v>0</v>
      </c>
    </row>
    <row r="127" spans="1:23" ht="15.75" x14ac:dyDescent="0.25">
      <c r="B127" s="70">
        <v>5</v>
      </c>
      <c r="C127" s="84" t="s">
        <v>305</v>
      </c>
      <c r="D127" s="72" t="e">
        <f t="shared" si="58"/>
        <v>#REF!</v>
      </c>
      <c r="E127" s="73">
        <v>1787.5</v>
      </c>
      <c r="F127" s="73" t="e">
        <f>'[4]10. Šport'!#REF!</f>
        <v>#REF!</v>
      </c>
      <c r="G127" s="74" t="e">
        <f>'[4]10. Šport'!#REF!</f>
        <v>#REF!</v>
      </c>
      <c r="H127" s="72">
        <f t="shared" si="59"/>
        <v>1552</v>
      </c>
      <c r="I127" s="73">
        <v>1552</v>
      </c>
      <c r="J127" s="73">
        <v>0</v>
      </c>
      <c r="K127" s="75">
        <v>0</v>
      </c>
      <c r="L127" s="72" t="e">
        <f t="shared" si="60"/>
        <v>#REF!</v>
      </c>
      <c r="M127" s="73" t="e">
        <f>'[4]10. Šport'!#REF!</f>
        <v>#REF!</v>
      </c>
      <c r="N127" s="73" t="e">
        <f>'[4]10. Šport'!#REF!</f>
        <v>#REF!</v>
      </c>
      <c r="O127" s="75" t="e">
        <f>'[4]10. Šport'!#REF!</f>
        <v>#REF!</v>
      </c>
      <c r="P127" s="240">
        <v>3317.74</v>
      </c>
      <c r="Q127" s="217">
        <v>3317.74</v>
      </c>
      <c r="R127" s="217">
        <v>0</v>
      </c>
      <c r="S127" s="218">
        <v>0</v>
      </c>
      <c r="T127" s="72">
        <f t="shared" si="61"/>
        <v>1900</v>
      </c>
      <c r="U127" s="73">
        <f>'[4]10. Šport'!$H$57</f>
        <v>1900</v>
      </c>
      <c r="V127" s="73">
        <f>'[4]10. Šport'!$I$57</f>
        <v>0</v>
      </c>
      <c r="W127" s="75">
        <f>'[4]10. Šport'!$J$57</f>
        <v>0</v>
      </c>
    </row>
    <row r="128" spans="1:23" ht="15.75" x14ac:dyDescent="0.25">
      <c r="B128" s="127">
        <v>6</v>
      </c>
      <c r="C128" s="128" t="s">
        <v>386</v>
      </c>
      <c r="D128" s="88"/>
      <c r="E128" s="82"/>
      <c r="F128" s="82"/>
      <c r="G128" s="96"/>
      <c r="H128" s="88"/>
      <c r="I128" s="82"/>
      <c r="J128" s="82"/>
      <c r="K128" s="83"/>
      <c r="L128" s="88"/>
      <c r="M128" s="82"/>
      <c r="N128" s="82"/>
      <c r="O128" s="96"/>
      <c r="P128" s="240">
        <v>0</v>
      </c>
      <c r="Q128" s="217">
        <v>0</v>
      </c>
      <c r="R128" s="217">
        <v>0</v>
      </c>
      <c r="S128" s="218">
        <v>0</v>
      </c>
      <c r="T128" s="247">
        <f>SUM(U128:W128)</f>
        <v>12000</v>
      </c>
      <c r="U128" s="82">
        <f>'[5]10. Šport'!$Q$56</f>
        <v>12000</v>
      </c>
      <c r="V128" s="82">
        <f>'[4]10. Šport'!$I$63</f>
        <v>0</v>
      </c>
      <c r="W128" s="83">
        <f>'[4]10. Šport'!$J$63</f>
        <v>0</v>
      </c>
    </row>
    <row r="129" spans="2:23" ht="17.25" thickBot="1" x14ac:dyDescent="0.35">
      <c r="B129" s="190" t="s">
        <v>306</v>
      </c>
      <c r="C129" s="191" t="s">
        <v>307</v>
      </c>
      <c r="D129" s="178" t="e">
        <f t="shared" si="58"/>
        <v>#REF!</v>
      </c>
      <c r="E129" s="179">
        <v>69674</v>
      </c>
      <c r="F129" s="179" t="e">
        <f>'[4]10. Šport'!#REF!</f>
        <v>#REF!</v>
      </c>
      <c r="G129" s="180" t="e">
        <f>'[4]10. Šport'!#REF!</f>
        <v>#REF!</v>
      </c>
      <c r="H129" s="186">
        <f t="shared" si="59"/>
        <v>50000</v>
      </c>
      <c r="I129" s="181">
        <v>50000</v>
      </c>
      <c r="J129" s="181">
        <v>0</v>
      </c>
      <c r="K129" s="182">
        <v>0</v>
      </c>
      <c r="L129" s="178" t="e">
        <f t="shared" si="60"/>
        <v>#REF!</v>
      </c>
      <c r="M129" s="179" t="e">
        <f>'[4]10. Šport'!#REF!</f>
        <v>#REF!</v>
      </c>
      <c r="N129" s="179" t="e">
        <f>'[4]10. Šport'!#REF!</f>
        <v>#REF!</v>
      </c>
      <c r="O129" s="188" t="e">
        <f>'[4]10. Šport'!#REF!</f>
        <v>#REF!</v>
      </c>
      <c r="P129" s="241">
        <v>50000</v>
      </c>
      <c r="Q129" s="225">
        <v>50000</v>
      </c>
      <c r="R129" s="225">
        <v>0</v>
      </c>
      <c r="S129" s="226">
        <v>0</v>
      </c>
      <c r="T129" s="178" t="e">
        <f t="shared" si="61"/>
        <v>#REF!</v>
      </c>
      <c r="U129" s="179" t="e">
        <f>'[4]10. Šport'!$H$67</f>
        <v>#REF!</v>
      </c>
      <c r="V129" s="179" t="e">
        <f>'[4]10. Šport'!$I$67</f>
        <v>#REF!</v>
      </c>
      <c r="W129" s="188" t="e">
        <f>'[4]10. Šport'!$J$67</f>
        <v>#REF!</v>
      </c>
    </row>
    <row r="130" spans="2:23" s="63" customFormat="1" ht="14.25" x14ac:dyDescent="0.2">
      <c r="B130" s="154" t="s">
        <v>308</v>
      </c>
      <c r="C130" s="158"/>
      <c r="D130" s="149" t="e">
        <f t="shared" ref="D130:K130" si="62">D131+D132+D137+D138</f>
        <v>#REF!</v>
      </c>
      <c r="E130" s="150">
        <f t="shared" si="62"/>
        <v>516693.98</v>
      </c>
      <c r="F130" s="150" t="e">
        <f t="shared" si="62"/>
        <v>#REF!</v>
      </c>
      <c r="G130" s="151" t="e">
        <f t="shared" si="62"/>
        <v>#REF!</v>
      </c>
      <c r="H130" s="149" t="e">
        <f t="shared" si="62"/>
        <v>#REF!</v>
      </c>
      <c r="I130" s="150" t="e">
        <f t="shared" si="62"/>
        <v>#REF!</v>
      </c>
      <c r="J130" s="150" t="e">
        <f t="shared" si="62"/>
        <v>#REF!</v>
      </c>
      <c r="K130" s="152" t="e">
        <f t="shared" si="62"/>
        <v>#REF!</v>
      </c>
      <c r="L130" s="153" t="e">
        <f>L131+L132+L138+L137</f>
        <v>#REF!</v>
      </c>
      <c r="M130" s="150" t="e">
        <f>M131+M132+M137+M138</f>
        <v>#REF!</v>
      </c>
      <c r="N130" s="150" t="e">
        <f>N131+N132+N137+N138</f>
        <v>#REF!</v>
      </c>
      <c r="O130" s="152" t="e">
        <f>O131+O132+O137+O138</f>
        <v>#REF!</v>
      </c>
      <c r="P130" s="222">
        <v>437280.51</v>
      </c>
      <c r="Q130" s="223">
        <v>394199.44</v>
      </c>
      <c r="R130" s="223">
        <v>45000</v>
      </c>
      <c r="S130" s="227">
        <v>0</v>
      </c>
      <c r="T130" s="153" t="e">
        <f>T131+T132+T138+T137</f>
        <v>#REF!</v>
      </c>
      <c r="U130" s="150" t="e">
        <f>U131+U132+U137+U138</f>
        <v>#REF!</v>
      </c>
      <c r="V130" s="150" t="e">
        <f>V131+V132+V137+V138</f>
        <v>#REF!</v>
      </c>
      <c r="W130" s="152" t="e">
        <f>W131+W132+W137+W138</f>
        <v>#REF!</v>
      </c>
    </row>
    <row r="131" spans="2:23" ht="16.5" x14ac:dyDescent="0.3">
      <c r="B131" s="193" t="s">
        <v>309</v>
      </c>
      <c r="C131" s="189" t="s">
        <v>310</v>
      </c>
      <c r="D131" s="171" t="e">
        <f>SUM(E131:G131)</f>
        <v>#REF!</v>
      </c>
      <c r="E131" s="172">
        <v>9270</v>
      </c>
      <c r="F131" s="172" t="e">
        <f>'[4]11. Kultúra'!#REF!</f>
        <v>#REF!</v>
      </c>
      <c r="G131" s="173" t="e">
        <f>'[4]11. Kultúra'!#REF!</f>
        <v>#REF!</v>
      </c>
      <c r="H131" s="171" t="e">
        <f>SUM(I131:K131)</f>
        <v>#REF!</v>
      </c>
      <c r="I131" s="172" t="e">
        <f>'[4]11. Kultúra'!#REF!</f>
        <v>#REF!</v>
      </c>
      <c r="J131" s="172" t="e">
        <f>'[4]11. Kultúra'!#REF!</f>
        <v>#REF!</v>
      </c>
      <c r="K131" s="174" t="e">
        <f>'[4]11. Kultúra'!#REF!</f>
        <v>#REF!</v>
      </c>
      <c r="L131" s="175" t="e">
        <f>SUM(M131:O131)</f>
        <v>#REF!</v>
      </c>
      <c r="M131" s="172" t="e">
        <f>'[4]11. Kultúra'!#REF!</f>
        <v>#REF!</v>
      </c>
      <c r="N131" s="172" t="e">
        <f>'[4]11. Kultúra'!#REF!</f>
        <v>#REF!</v>
      </c>
      <c r="O131" s="174" t="e">
        <f>'[4]11. Kultúra'!#REF!</f>
        <v>#REF!</v>
      </c>
      <c r="P131" s="214">
        <v>3434.8</v>
      </c>
      <c r="Q131" s="215">
        <v>3434.8</v>
      </c>
      <c r="R131" s="215">
        <v>0</v>
      </c>
      <c r="S131" s="216">
        <v>0</v>
      </c>
      <c r="T131" s="175">
        <f>SUM(U131:W131)</f>
        <v>2940</v>
      </c>
      <c r="U131" s="172">
        <f>'[4]11. Kultúra'!$H$4</f>
        <v>2940</v>
      </c>
      <c r="V131" s="172">
        <f>'[4]11. Kultúra'!$I$4</f>
        <v>0</v>
      </c>
      <c r="W131" s="174">
        <f>'[4]11. Kultúra'!$J$4</f>
        <v>0</v>
      </c>
    </row>
    <row r="132" spans="2:23" ht="15.75" x14ac:dyDescent="0.25">
      <c r="B132" s="193" t="s">
        <v>311</v>
      </c>
      <c r="C132" s="184" t="s">
        <v>312</v>
      </c>
      <c r="D132" s="171" t="e">
        <f t="shared" ref="D132:W132" si="63">SUM(D133:D136)</f>
        <v>#REF!</v>
      </c>
      <c r="E132" s="172">
        <f t="shared" si="63"/>
        <v>474163.98</v>
      </c>
      <c r="F132" s="172" t="e">
        <f t="shared" si="63"/>
        <v>#REF!</v>
      </c>
      <c r="G132" s="173" t="e">
        <f t="shared" si="63"/>
        <v>#REF!</v>
      </c>
      <c r="H132" s="171" t="e">
        <f t="shared" si="63"/>
        <v>#REF!</v>
      </c>
      <c r="I132" s="172" t="e">
        <f t="shared" si="63"/>
        <v>#REF!</v>
      </c>
      <c r="J132" s="172" t="e">
        <f t="shared" si="63"/>
        <v>#REF!</v>
      </c>
      <c r="K132" s="174" t="e">
        <f t="shared" si="63"/>
        <v>#REF!</v>
      </c>
      <c r="L132" s="175" t="e">
        <f t="shared" si="63"/>
        <v>#REF!</v>
      </c>
      <c r="M132" s="172" t="e">
        <f t="shared" si="63"/>
        <v>#REF!</v>
      </c>
      <c r="N132" s="172" t="e">
        <f t="shared" si="63"/>
        <v>#REF!</v>
      </c>
      <c r="O132" s="174" t="e">
        <f t="shared" si="63"/>
        <v>#REF!</v>
      </c>
      <c r="P132" s="214">
        <v>430545.71</v>
      </c>
      <c r="Q132" s="215">
        <v>387464.64</v>
      </c>
      <c r="R132" s="215">
        <v>45000</v>
      </c>
      <c r="S132" s="216">
        <v>0</v>
      </c>
      <c r="T132" s="175" t="e">
        <f t="shared" si="63"/>
        <v>#REF!</v>
      </c>
      <c r="U132" s="172" t="e">
        <f t="shared" si="63"/>
        <v>#REF!</v>
      </c>
      <c r="V132" s="172" t="e">
        <f t="shared" si="63"/>
        <v>#REF!</v>
      </c>
      <c r="W132" s="174" t="e">
        <f t="shared" si="63"/>
        <v>#REF!</v>
      </c>
    </row>
    <row r="133" spans="2:23" ht="15.75" x14ac:dyDescent="0.25">
      <c r="B133" s="70">
        <v>1</v>
      </c>
      <c r="C133" s="84" t="s">
        <v>313</v>
      </c>
      <c r="D133" s="72" t="e">
        <f t="shared" ref="D133:D138" si="64">SUM(E133:G133)</f>
        <v>#REF!</v>
      </c>
      <c r="E133" s="73">
        <v>107434.49</v>
      </c>
      <c r="F133" s="73">
        <v>276258</v>
      </c>
      <c r="G133" s="74" t="e">
        <f>'[4]11. Kultúra'!#REF!</f>
        <v>#REF!</v>
      </c>
      <c r="H133" s="72" t="e">
        <f t="shared" ref="H133:H138" si="65">SUM(I133:K133)</f>
        <v>#REF!</v>
      </c>
      <c r="I133" s="73" t="e">
        <f>'[4]11. Kultúra'!#REF!</f>
        <v>#REF!</v>
      </c>
      <c r="J133" s="73" t="e">
        <f>'[4]11. Kultúra'!#REF!</f>
        <v>#REF!</v>
      </c>
      <c r="K133" s="75" t="e">
        <f>'[4]11. Kultúra'!#REF!</f>
        <v>#REF!</v>
      </c>
      <c r="L133" s="76" t="e">
        <f t="shared" ref="L133:L138" si="66">SUM(M133:O133)</f>
        <v>#REF!</v>
      </c>
      <c r="M133" s="73" t="e">
        <f>'[4]11. Kultúra'!#REF!</f>
        <v>#REF!</v>
      </c>
      <c r="N133" s="73" t="e">
        <f>'[4]11. Kultúra'!#REF!</f>
        <v>#REF!</v>
      </c>
      <c r="O133" s="75" t="e">
        <f>'[4]11. Kultúra'!#REF!</f>
        <v>#REF!</v>
      </c>
      <c r="P133" s="214">
        <v>100378.95</v>
      </c>
      <c r="Q133" s="217">
        <v>100378.95</v>
      </c>
      <c r="R133" s="217">
        <v>0</v>
      </c>
      <c r="S133" s="218">
        <v>0</v>
      </c>
      <c r="T133" s="76">
        <f t="shared" ref="T133:T138" si="67">SUM(U133:W133)</f>
        <v>109400</v>
      </c>
      <c r="U133" s="73">
        <f>'[4]11. Kultúra'!$H$24</f>
        <v>109400</v>
      </c>
      <c r="V133" s="73">
        <f>'[4]11. Kultúra'!$I$24</f>
        <v>0</v>
      </c>
      <c r="W133" s="75">
        <f>'[4]11. Kultúra'!$J$24</f>
        <v>0</v>
      </c>
    </row>
    <row r="134" spans="2:23" ht="15.75" x14ac:dyDescent="0.25">
      <c r="B134" s="70">
        <v>2</v>
      </c>
      <c r="C134" s="84" t="s">
        <v>314</v>
      </c>
      <c r="D134" s="72" t="e">
        <f t="shared" si="64"/>
        <v>#REF!</v>
      </c>
      <c r="E134" s="73">
        <v>2724</v>
      </c>
      <c r="F134" s="73" t="e">
        <f>'[4]11. Kultúra'!#REF!</f>
        <v>#REF!</v>
      </c>
      <c r="G134" s="74" t="e">
        <f>'[4]11. Kultúra'!#REF!</f>
        <v>#REF!</v>
      </c>
      <c r="H134" s="72" t="e">
        <f t="shared" si="65"/>
        <v>#REF!</v>
      </c>
      <c r="I134" s="73" t="e">
        <f>'[4]11. Kultúra'!#REF!</f>
        <v>#REF!</v>
      </c>
      <c r="J134" s="73" t="e">
        <f>'[4]11. Kultúra'!#REF!</f>
        <v>#REF!</v>
      </c>
      <c r="K134" s="75" t="e">
        <f>'[4]11. Kultúra'!#REF!</f>
        <v>#REF!</v>
      </c>
      <c r="L134" s="76" t="e">
        <f t="shared" si="66"/>
        <v>#REF!</v>
      </c>
      <c r="M134" s="73" t="e">
        <f>'[4]11. Kultúra'!#REF!</f>
        <v>#REF!</v>
      </c>
      <c r="N134" s="73" t="e">
        <f>'[4]11. Kultúra'!#REF!</f>
        <v>#REF!</v>
      </c>
      <c r="O134" s="75" t="e">
        <f>'[4]11. Kultúra'!#REF!</f>
        <v>#REF!</v>
      </c>
      <c r="P134" s="214">
        <v>2714.41</v>
      </c>
      <c r="Q134" s="217">
        <v>2714.41</v>
      </c>
      <c r="R134" s="217">
        <v>0</v>
      </c>
      <c r="S134" s="218">
        <v>0</v>
      </c>
      <c r="T134" s="76">
        <f t="shared" si="67"/>
        <v>2355</v>
      </c>
      <c r="U134" s="73">
        <f>'[4]11. Kultúra'!$H$30</f>
        <v>2355</v>
      </c>
      <c r="V134" s="73">
        <f>'[4]11. Kultúra'!$I$30</f>
        <v>0</v>
      </c>
      <c r="W134" s="75">
        <f>'[4]11. Kultúra'!$J$30</f>
        <v>0</v>
      </c>
    </row>
    <row r="135" spans="2:23" ht="15.75" x14ac:dyDescent="0.25">
      <c r="B135" s="70">
        <v>3</v>
      </c>
      <c r="C135" s="84" t="s">
        <v>315</v>
      </c>
      <c r="D135" s="72" t="e">
        <f t="shared" si="64"/>
        <v>#REF!</v>
      </c>
      <c r="E135" s="73">
        <v>347901.49</v>
      </c>
      <c r="F135" s="73">
        <v>80073</v>
      </c>
      <c r="G135" s="74" t="e">
        <f>'[4]11. Kultúra'!#REF!</f>
        <v>#REF!</v>
      </c>
      <c r="H135" s="72" t="e">
        <f t="shared" si="65"/>
        <v>#REF!</v>
      </c>
      <c r="I135" s="73" t="e">
        <f>'[4]11. Kultúra'!#REF!</f>
        <v>#REF!</v>
      </c>
      <c r="J135" s="73" t="e">
        <f>'[4]11. Kultúra'!#REF!</f>
        <v>#REF!</v>
      </c>
      <c r="K135" s="75" t="e">
        <f>'[4]11. Kultúra'!#REF!</f>
        <v>#REF!</v>
      </c>
      <c r="L135" s="76" t="e">
        <f t="shared" si="66"/>
        <v>#REF!</v>
      </c>
      <c r="M135" s="73" t="e">
        <f>'[4]11. Kultúra'!#REF!</f>
        <v>#REF!</v>
      </c>
      <c r="N135" s="73" t="e">
        <f>'[4]11. Kultúra'!#REF!</f>
        <v>#REF!</v>
      </c>
      <c r="O135" s="75" t="e">
        <f>'[4]11. Kultúra'!#REF!</f>
        <v>#REF!</v>
      </c>
      <c r="P135" s="214">
        <v>317027.34999999998</v>
      </c>
      <c r="Q135" s="217">
        <v>273946.28000000003</v>
      </c>
      <c r="R135" s="217">
        <v>45000</v>
      </c>
      <c r="S135" s="218">
        <v>0</v>
      </c>
      <c r="T135" s="76">
        <f t="shared" si="67"/>
        <v>371273</v>
      </c>
      <c r="U135" s="73">
        <f>'[4]11. Kultúra'!$H$43</f>
        <v>306185</v>
      </c>
      <c r="V135" s="73">
        <f>'[4]11. Kultúra'!$I$43</f>
        <v>65088</v>
      </c>
      <c r="W135" s="75">
        <f>'[4]11. Kultúra'!$J$43</f>
        <v>0</v>
      </c>
    </row>
    <row r="136" spans="2:23" ht="15.75" x14ac:dyDescent="0.25">
      <c r="B136" s="70">
        <v>4</v>
      </c>
      <c r="C136" s="84" t="s">
        <v>316</v>
      </c>
      <c r="D136" s="72" t="e">
        <f t="shared" si="64"/>
        <v>#REF!</v>
      </c>
      <c r="E136" s="73">
        <v>16104</v>
      </c>
      <c r="F136" s="73" t="e">
        <f>'[4]11. Kultúra'!#REF!</f>
        <v>#REF!</v>
      </c>
      <c r="G136" s="74" t="e">
        <f>'[4]11. Kultúra'!#REF!</f>
        <v>#REF!</v>
      </c>
      <c r="H136" s="72" t="e">
        <f t="shared" si="65"/>
        <v>#REF!</v>
      </c>
      <c r="I136" s="73" t="e">
        <f>'[4]11. Kultúra'!#REF!</f>
        <v>#REF!</v>
      </c>
      <c r="J136" s="73" t="e">
        <f>'[4]11. Kultúra'!#REF!</f>
        <v>#REF!</v>
      </c>
      <c r="K136" s="75" t="e">
        <f>'[4]11. Kultúra'!#REF!</f>
        <v>#REF!</v>
      </c>
      <c r="L136" s="76" t="e">
        <f t="shared" si="66"/>
        <v>#REF!</v>
      </c>
      <c r="M136" s="73">
        <v>19300</v>
      </c>
      <c r="N136" s="73" t="e">
        <f>'[4]11. Kultúra'!#REF!</f>
        <v>#REF!</v>
      </c>
      <c r="O136" s="75" t="e">
        <f>'[4]11. Kultúra'!#REF!</f>
        <v>#REF!</v>
      </c>
      <c r="P136" s="214">
        <v>10425</v>
      </c>
      <c r="Q136" s="217">
        <v>10425</v>
      </c>
      <c r="R136" s="217">
        <v>0</v>
      </c>
      <c r="S136" s="218">
        <v>0</v>
      </c>
      <c r="T136" s="76" t="e">
        <f t="shared" si="67"/>
        <v>#REF!</v>
      </c>
      <c r="U136" s="73" t="e">
        <f>'[4]11. Kultúra'!$H$141</f>
        <v>#REF!</v>
      </c>
      <c r="V136" s="73" t="e">
        <f>'[4]11. Kultúra'!$I$140</f>
        <v>#REF!</v>
      </c>
      <c r="W136" s="75" t="e">
        <f>'[4]11. Kultúra'!$J$140</f>
        <v>#REF!</v>
      </c>
    </row>
    <row r="137" spans="2:23" ht="15.75" x14ac:dyDescent="0.25">
      <c r="B137" s="193" t="s">
        <v>317</v>
      </c>
      <c r="C137" s="184" t="s">
        <v>318</v>
      </c>
      <c r="D137" s="171" t="e">
        <f t="shared" si="64"/>
        <v>#REF!</v>
      </c>
      <c r="E137" s="172">
        <v>31250</v>
      </c>
      <c r="F137" s="172">
        <v>0</v>
      </c>
      <c r="G137" s="173" t="e">
        <f>'[4]11. Kultúra'!#REF!</f>
        <v>#REF!</v>
      </c>
      <c r="H137" s="171" t="e">
        <f t="shared" si="65"/>
        <v>#REF!</v>
      </c>
      <c r="I137" s="172" t="e">
        <f>'[4]11. Kultúra'!#REF!</f>
        <v>#REF!</v>
      </c>
      <c r="J137" s="172" t="e">
        <f>'[4]11. Kultúra'!#REF!</f>
        <v>#REF!</v>
      </c>
      <c r="K137" s="174" t="e">
        <f>'[4]11. Kultúra'!#REF!</f>
        <v>#REF!</v>
      </c>
      <c r="L137" s="175" t="e">
        <f t="shared" si="66"/>
        <v>#REF!</v>
      </c>
      <c r="M137" s="172">
        <v>3300</v>
      </c>
      <c r="N137" s="172" t="e">
        <f>'[4]11. Kultúra'!#REF!</f>
        <v>#REF!</v>
      </c>
      <c r="O137" s="174" t="e">
        <f>'[4]11. Kultúra'!#REF!</f>
        <v>#REF!</v>
      </c>
      <c r="P137" s="214">
        <v>3300</v>
      </c>
      <c r="Q137" s="215">
        <v>3300</v>
      </c>
      <c r="R137" s="215">
        <v>0</v>
      </c>
      <c r="S137" s="216">
        <v>0</v>
      </c>
      <c r="T137" s="175" t="e">
        <f t="shared" si="67"/>
        <v>#REF!</v>
      </c>
      <c r="U137" s="172">
        <f>'[4]11. Kultúra'!$H$156</f>
        <v>300</v>
      </c>
      <c r="V137" s="172" t="e">
        <f>'[4]11. Kultúra'!$I$156</f>
        <v>#REF!</v>
      </c>
      <c r="W137" s="174" t="e">
        <f>'[4]11. Kultúra'!$J$156</f>
        <v>#REF!</v>
      </c>
    </row>
    <row r="138" spans="2:23" ht="16.5" thickBot="1" x14ac:dyDescent="0.3">
      <c r="B138" s="190" t="s">
        <v>319</v>
      </c>
      <c r="C138" s="185" t="s">
        <v>320</v>
      </c>
      <c r="D138" s="178" t="e">
        <f t="shared" si="64"/>
        <v>#REF!</v>
      </c>
      <c r="E138" s="179">
        <v>2010</v>
      </c>
      <c r="F138" s="179" t="e">
        <f>'[4]11. Kultúra'!#REF!</f>
        <v>#REF!</v>
      </c>
      <c r="G138" s="201" t="e">
        <f>'[4]11. Kultúra'!#REF!</f>
        <v>#REF!</v>
      </c>
      <c r="H138" s="202" t="e">
        <f t="shared" si="65"/>
        <v>#REF!</v>
      </c>
      <c r="I138" s="203" t="e">
        <f>'[4]11. Kultúra'!#REF!</f>
        <v>#REF!</v>
      </c>
      <c r="J138" s="203" t="e">
        <f>'[4]11. Kultúra'!#REF!</f>
        <v>#REF!</v>
      </c>
      <c r="K138" s="204" t="e">
        <f>'[4]11. Kultúra'!#REF!</f>
        <v>#REF!</v>
      </c>
      <c r="L138" s="187" t="e">
        <f t="shared" si="66"/>
        <v>#REF!</v>
      </c>
      <c r="M138" s="179">
        <v>0</v>
      </c>
      <c r="N138" s="179" t="e">
        <f>'[4]11. Kultúra'!#REF!</f>
        <v>#REF!</v>
      </c>
      <c r="O138" s="205" t="e">
        <f>'[4]11. Kultúra'!#REF!</f>
        <v>#REF!</v>
      </c>
      <c r="P138" s="224">
        <v>0</v>
      </c>
      <c r="Q138" s="225">
        <v>0</v>
      </c>
      <c r="R138" s="225">
        <v>0</v>
      </c>
      <c r="S138" s="242">
        <v>0</v>
      </c>
      <c r="T138" s="187" t="e">
        <f t="shared" si="67"/>
        <v>#REF!</v>
      </c>
      <c r="U138" s="179" t="e">
        <f>'[4]11. Kultúra'!$H$160</f>
        <v>#REF!</v>
      </c>
      <c r="V138" s="179" t="e">
        <f>'[4]11. Kultúra'!$I$160</f>
        <v>#REF!</v>
      </c>
      <c r="W138" s="205" t="e">
        <f>'[4]11. Kultúra'!$J$160</f>
        <v>#REF!</v>
      </c>
    </row>
    <row r="139" spans="2:23" s="63" customFormat="1" ht="14.25" x14ac:dyDescent="0.2">
      <c r="B139" s="154" t="s">
        <v>321</v>
      </c>
      <c r="C139" s="158"/>
      <c r="D139" s="149" t="e">
        <f t="shared" ref="D139:W139" si="68">D140+D145+D146+D147+D148+D149+D150</f>
        <v>#REF!</v>
      </c>
      <c r="E139" s="150" t="e">
        <f t="shared" si="68"/>
        <v>#REF!</v>
      </c>
      <c r="F139" s="150" t="e">
        <f t="shared" si="68"/>
        <v>#REF!</v>
      </c>
      <c r="G139" s="151" t="e">
        <f t="shared" si="68"/>
        <v>#REF!</v>
      </c>
      <c r="H139" s="149">
        <f t="shared" si="68"/>
        <v>246839.97999999998</v>
      </c>
      <c r="I139" s="150">
        <f t="shared" si="68"/>
        <v>225512.97999999998</v>
      </c>
      <c r="J139" s="150">
        <f t="shared" si="68"/>
        <v>21327</v>
      </c>
      <c r="K139" s="152">
        <f t="shared" si="68"/>
        <v>0</v>
      </c>
      <c r="L139" s="153" t="e">
        <f t="shared" si="68"/>
        <v>#REF!</v>
      </c>
      <c r="M139" s="150" t="e">
        <f t="shared" si="68"/>
        <v>#REF!</v>
      </c>
      <c r="N139" s="150" t="e">
        <f t="shared" si="68"/>
        <v>#REF!</v>
      </c>
      <c r="O139" s="152" t="e">
        <f t="shared" si="68"/>
        <v>#REF!</v>
      </c>
      <c r="P139" s="222">
        <v>131301.29999999999</v>
      </c>
      <c r="Q139" s="223">
        <v>131151.29999999999</v>
      </c>
      <c r="R139" s="223">
        <v>150</v>
      </c>
      <c r="S139" s="227">
        <v>0</v>
      </c>
      <c r="T139" s="153">
        <f t="shared" si="68"/>
        <v>2267061</v>
      </c>
      <c r="U139" s="150">
        <f t="shared" si="68"/>
        <v>330282</v>
      </c>
      <c r="V139" s="150">
        <f t="shared" si="68"/>
        <v>1936779</v>
      </c>
      <c r="W139" s="152">
        <f t="shared" si="68"/>
        <v>0</v>
      </c>
    </row>
    <row r="140" spans="2:23" ht="15.75" x14ac:dyDescent="0.25">
      <c r="B140" s="193" t="s">
        <v>322</v>
      </c>
      <c r="C140" s="184" t="s">
        <v>323</v>
      </c>
      <c r="D140" s="171" t="e">
        <f t="shared" ref="D140:W140" si="69">SUM(D141:D144)</f>
        <v>#REF!</v>
      </c>
      <c r="E140" s="172" t="e">
        <f t="shared" si="69"/>
        <v>#REF!</v>
      </c>
      <c r="F140" s="172" t="e">
        <f t="shared" si="69"/>
        <v>#REF!</v>
      </c>
      <c r="G140" s="173" t="e">
        <f t="shared" si="69"/>
        <v>#REF!</v>
      </c>
      <c r="H140" s="171">
        <f t="shared" si="69"/>
        <v>219161.49</v>
      </c>
      <c r="I140" s="172">
        <f t="shared" si="69"/>
        <v>197834.49</v>
      </c>
      <c r="J140" s="172">
        <f t="shared" si="69"/>
        <v>21327</v>
      </c>
      <c r="K140" s="174">
        <f t="shared" si="69"/>
        <v>0</v>
      </c>
      <c r="L140" s="175" t="e">
        <f t="shared" si="69"/>
        <v>#REF!</v>
      </c>
      <c r="M140" s="172" t="e">
        <f t="shared" si="69"/>
        <v>#REF!</v>
      </c>
      <c r="N140" s="172" t="e">
        <f t="shared" si="69"/>
        <v>#REF!</v>
      </c>
      <c r="O140" s="174" t="e">
        <f t="shared" si="69"/>
        <v>#REF!</v>
      </c>
      <c r="P140" s="214">
        <v>98209.15</v>
      </c>
      <c r="Q140" s="215">
        <v>98059.15</v>
      </c>
      <c r="R140" s="215">
        <v>150</v>
      </c>
      <c r="S140" s="216">
        <v>0</v>
      </c>
      <c r="T140" s="175">
        <f t="shared" si="69"/>
        <v>2194431</v>
      </c>
      <c r="U140" s="172">
        <f t="shared" si="69"/>
        <v>273132</v>
      </c>
      <c r="V140" s="172">
        <f t="shared" si="69"/>
        <v>1921299</v>
      </c>
      <c r="W140" s="174">
        <f t="shared" si="69"/>
        <v>0</v>
      </c>
    </row>
    <row r="141" spans="2:23" ht="15.75" x14ac:dyDescent="0.25">
      <c r="B141" s="70">
        <v>1</v>
      </c>
      <c r="C141" s="84" t="s">
        <v>324</v>
      </c>
      <c r="D141" s="72" t="e">
        <f t="shared" ref="D141:D150" si="70">SUM(E141:G141)</f>
        <v>#REF!</v>
      </c>
      <c r="E141" s="73">
        <v>180311.49</v>
      </c>
      <c r="F141" s="73" t="e">
        <f>'[4]12. Prostredie pre život'!#REF!</f>
        <v>#REF!</v>
      </c>
      <c r="G141" s="74" t="e">
        <f>'[4]12. Prostredie pre život'!#REF!</f>
        <v>#REF!</v>
      </c>
      <c r="H141" s="72">
        <f t="shared" ref="H141:H150" si="71">SUM(I141:K141)</f>
        <v>194848.49</v>
      </c>
      <c r="I141" s="73">
        <v>194848.49</v>
      </c>
      <c r="J141" s="73">
        <v>0</v>
      </c>
      <c r="K141" s="75">
        <v>0</v>
      </c>
      <c r="L141" s="76" t="e">
        <f t="shared" ref="L141:L150" si="72">SUM(M141:O141)</f>
        <v>#REF!</v>
      </c>
      <c r="M141" s="73" t="e">
        <f>'[4]12. Prostredie pre život'!#REF!</f>
        <v>#REF!</v>
      </c>
      <c r="N141" s="73" t="e">
        <f>'[4]12. Prostredie pre život'!#REF!</f>
        <v>#REF!</v>
      </c>
      <c r="O141" s="75" t="e">
        <f>'[4]12. Prostredie pre život'!#REF!</f>
        <v>#REF!</v>
      </c>
      <c r="P141" s="214">
        <v>94458.92</v>
      </c>
      <c r="Q141" s="217">
        <v>94458.92</v>
      </c>
      <c r="R141" s="217">
        <v>0</v>
      </c>
      <c r="S141" s="218">
        <v>0</v>
      </c>
      <c r="T141" s="76">
        <f t="shared" ref="T141:T150" si="73">SUM(U141:W141)</f>
        <v>117930</v>
      </c>
      <c r="U141" s="73">
        <f>'[4]12. Prostredie pre život'!$H$5</f>
        <v>117930</v>
      </c>
      <c r="V141" s="73">
        <f>'[4]12. Prostredie pre život'!$I$5</f>
        <v>0</v>
      </c>
      <c r="W141" s="75">
        <f>'[4]12. Prostredie pre život'!$J$5</f>
        <v>0</v>
      </c>
    </row>
    <row r="142" spans="2:23" ht="15.75" x14ac:dyDescent="0.25">
      <c r="B142" s="70">
        <v>2</v>
      </c>
      <c r="C142" s="84" t="s">
        <v>325</v>
      </c>
      <c r="D142" s="72" t="e">
        <f t="shared" si="70"/>
        <v>#REF!</v>
      </c>
      <c r="E142" s="73" t="e">
        <f>'[4]12. Prostredie pre život'!#REF!</f>
        <v>#REF!</v>
      </c>
      <c r="F142" s="73" t="e">
        <f>'[4]12. Prostredie pre život'!#REF!</f>
        <v>#REF!</v>
      </c>
      <c r="G142" s="74" t="e">
        <f>'[4]12. Prostredie pre život'!#REF!</f>
        <v>#REF!</v>
      </c>
      <c r="H142" s="72">
        <f t="shared" si="71"/>
        <v>0</v>
      </c>
      <c r="I142" s="73">
        <v>0</v>
      </c>
      <c r="J142" s="73">
        <v>0</v>
      </c>
      <c r="K142" s="75">
        <v>0</v>
      </c>
      <c r="L142" s="76" t="e">
        <f t="shared" si="72"/>
        <v>#REF!</v>
      </c>
      <c r="M142" s="73" t="e">
        <f>'[4]12. Prostredie pre život'!#REF!</f>
        <v>#REF!</v>
      </c>
      <c r="N142" s="73" t="e">
        <f>'[4]12. Prostredie pre život'!#REF!</f>
        <v>#REF!</v>
      </c>
      <c r="O142" s="75" t="e">
        <f>'[4]12. Prostredie pre život'!#REF!</f>
        <v>#REF!</v>
      </c>
      <c r="P142" s="214">
        <v>0</v>
      </c>
      <c r="Q142" s="217">
        <v>0</v>
      </c>
      <c r="R142" s="217">
        <v>0</v>
      </c>
      <c r="S142" s="218">
        <v>0</v>
      </c>
      <c r="T142" s="76">
        <f t="shared" si="73"/>
        <v>450</v>
      </c>
      <c r="U142" s="73">
        <f>'[4]12. Prostredie pre život'!$H$19</f>
        <v>450</v>
      </c>
      <c r="V142" s="73">
        <f>'[4]12. Prostredie pre život'!$I$19</f>
        <v>0</v>
      </c>
      <c r="W142" s="75">
        <f>'[4]12. Prostredie pre život'!$J$19</f>
        <v>0</v>
      </c>
    </row>
    <row r="143" spans="2:23" ht="15.75" x14ac:dyDescent="0.25">
      <c r="B143" s="70">
        <v>3</v>
      </c>
      <c r="C143" s="84" t="s">
        <v>326</v>
      </c>
      <c r="D143" s="72" t="e">
        <f t="shared" si="70"/>
        <v>#REF!</v>
      </c>
      <c r="E143" s="73">
        <v>0</v>
      </c>
      <c r="F143" s="73">
        <v>0</v>
      </c>
      <c r="G143" s="74" t="e">
        <f>'[4]12. Prostredie pre život'!#REF!</f>
        <v>#REF!</v>
      </c>
      <c r="H143" s="72">
        <f t="shared" si="71"/>
        <v>23127</v>
      </c>
      <c r="I143" s="73">
        <v>1800</v>
      </c>
      <c r="J143" s="73">
        <v>21327</v>
      </c>
      <c r="K143" s="75">
        <v>0</v>
      </c>
      <c r="L143" s="76" t="e">
        <f t="shared" si="72"/>
        <v>#REF!</v>
      </c>
      <c r="M143" s="73">
        <v>257173</v>
      </c>
      <c r="N143" s="73" t="e">
        <f>'[4]12. Prostredie pre život'!#REF!</f>
        <v>#REF!</v>
      </c>
      <c r="O143" s="75" t="e">
        <f>'[4]12. Prostredie pre život'!#REF!</f>
        <v>#REF!</v>
      </c>
      <c r="P143" s="214">
        <v>934.03</v>
      </c>
      <c r="Q143" s="217">
        <v>784.03</v>
      </c>
      <c r="R143" s="217">
        <v>150</v>
      </c>
      <c r="S143" s="218">
        <v>0</v>
      </c>
      <c r="T143" s="76">
        <f t="shared" si="73"/>
        <v>2073201</v>
      </c>
      <c r="U143" s="73">
        <f>'[4]12. Prostredie pre život'!$H$21</f>
        <v>151902</v>
      </c>
      <c r="V143" s="73">
        <f>'[4]12. Prostredie pre život'!$I$21</f>
        <v>1921299</v>
      </c>
      <c r="W143" s="75">
        <f>'[4]12. Prostredie pre život'!$J$21</f>
        <v>0</v>
      </c>
    </row>
    <row r="144" spans="2:23" ht="15.75" x14ac:dyDescent="0.25">
      <c r="B144" s="70">
        <v>4</v>
      </c>
      <c r="C144" s="84" t="s">
        <v>327</v>
      </c>
      <c r="D144" s="72" t="e">
        <f t="shared" si="70"/>
        <v>#REF!</v>
      </c>
      <c r="E144" s="73">
        <v>352</v>
      </c>
      <c r="F144" s="73" t="e">
        <f>'[4]12. Prostredie pre život'!#REF!</f>
        <v>#REF!</v>
      </c>
      <c r="G144" s="74" t="e">
        <f>'[4]12. Prostredie pre život'!#REF!</f>
        <v>#REF!</v>
      </c>
      <c r="H144" s="72">
        <f t="shared" si="71"/>
        <v>1186</v>
      </c>
      <c r="I144" s="73">
        <v>1186</v>
      </c>
      <c r="J144" s="73">
        <v>0</v>
      </c>
      <c r="K144" s="75">
        <v>0</v>
      </c>
      <c r="L144" s="76" t="e">
        <f t="shared" si="72"/>
        <v>#REF!</v>
      </c>
      <c r="M144" s="73" t="e">
        <f>'[4]12. Prostredie pre život'!#REF!</f>
        <v>#REF!</v>
      </c>
      <c r="N144" s="73" t="e">
        <f>'[4]12. Prostredie pre život'!#REF!</f>
        <v>#REF!</v>
      </c>
      <c r="O144" s="75" t="e">
        <f>'[4]12. Prostredie pre život'!#REF!</f>
        <v>#REF!</v>
      </c>
      <c r="P144" s="214">
        <v>2816.2</v>
      </c>
      <c r="Q144" s="217">
        <v>2816.2</v>
      </c>
      <c r="R144" s="217">
        <v>0</v>
      </c>
      <c r="S144" s="218">
        <v>0</v>
      </c>
      <c r="T144" s="76">
        <f t="shared" si="73"/>
        <v>2850</v>
      </c>
      <c r="U144" s="73">
        <f>'[4]12. Prostredie pre život'!$H$39</f>
        <v>2850</v>
      </c>
      <c r="V144" s="73">
        <f>'[4]12. Prostredie pre život'!$I$39</f>
        <v>0</v>
      </c>
      <c r="W144" s="75">
        <f>'[4]12. Prostredie pre život'!$J$39</f>
        <v>0</v>
      </c>
    </row>
    <row r="145" spans="1:23" ht="16.5" x14ac:dyDescent="0.3">
      <c r="B145" s="193" t="s">
        <v>328</v>
      </c>
      <c r="C145" s="189" t="s">
        <v>329</v>
      </c>
      <c r="D145" s="171" t="e">
        <f t="shared" si="70"/>
        <v>#REF!</v>
      </c>
      <c r="E145" s="172">
        <v>3182</v>
      </c>
      <c r="F145" s="172" t="e">
        <f>'[4]12. Prostredie pre život'!#REF!</f>
        <v>#REF!</v>
      </c>
      <c r="G145" s="173" t="e">
        <f>'[4]12. Prostredie pre život'!#REF!</f>
        <v>#REF!</v>
      </c>
      <c r="H145" s="171">
        <f t="shared" si="71"/>
        <v>0</v>
      </c>
      <c r="I145" s="172">
        <v>0</v>
      </c>
      <c r="J145" s="172">
        <v>0</v>
      </c>
      <c r="K145" s="174">
        <v>0</v>
      </c>
      <c r="L145" s="175" t="e">
        <f t="shared" si="72"/>
        <v>#REF!</v>
      </c>
      <c r="M145" s="172" t="e">
        <f>'[4]12. Prostredie pre život'!#REF!</f>
        <v>#REF!</v>
      </c>
      <c r="N145" s="172" t="e">
        <f>'[4]12. Prostredie pre život'!#REF!</f>
        <v>#REF!</v>
      </c>
      <c r="O145" s="174" t="e">
        <f>'[4]12. Prostredie pre život'!#REF!</f>
        <v>#REF!</v>
      </c>
      <c r="P145" s="214">
        <v>0</v>
      </c>
      <c r="Q145" s="215">
        <v>0</v>
      </c>
      <c r="R145" s="215">
        <v>0</v>
      </c>
      <c r="S145" s="216">
        <v>0</v>
      </c>
      <c r="T145" s="175">
        <f t="shared" si="73"/>
        <v>1825</v>
      </c>
      <c r="U145" s="172">
        <f>'[4]12. Prostredie pre život'!$H$45</f>
        <v>1825</v>
      </c>
      <c r="V145" s="172">
        <f>'[4]12. Prostredie pre život'!$I$45</f>
        <v>0</v>
      </c>
      <c r="W145" s="174">
        <f>'[4]12. Prostredie pre život'!$J$45</f>
        <v>0</v>
      </c>
    </row>
    <row r="146" spans="1:23" ht="16.5" x14ac:dyDescent="0.3">
      <c r="A146" s="85"/>
      <c r="B146" s="206" t="s">
        <v>330</v>
      </c>
      <c r="C146" s="189" t="s">
        <v>331</v>
      </c>
      <c r="D146" s="171" t="e">
        <f t="shared" si="70"/>
        <v>#REF!</v>
      </c>
      <c r="E146" s="172">
        <v>3711</v>
      </c>
      <c r="F146" s="172" t="e">
        <f>'[4]12. Prostredie pre život'!#REF!</f>
        <v>#REF!</v>
      </c>
      <c r="G146" s="173" t="e">
        <f>'[4]12. Prostredie pre život'!#REF!</f>
        <v>#REF!</v>
      </c>
      <c r="H146" s="171">
        <f t="shared" si="71"/>
        <v>1180</v>
      </c>
      <c r="I146" s="172">
        <v>1180</v>
      </c>
      <c r="J146" s="172">
        <v>0</v>
      </c>
      <c r="K146" s="174">
        <v>0</v>
      </c>
      <c r="L146" s="175" t="e">
        <f t="shared" si="72"/>
        <v>#REF!</v>
      </c>
      <c r="M146" s="172" t="e">
        <f>'[4]12. Prostredie pre život'!#REF!</f>
        <v>#REF!</v>
      </c>
      <c r="N146" s="172" t="e">
        <f>'[4]12. Prostredie pre život'!#REF!</f>
        <v>#REF!</v>
      </c>
      <c r="O146" s="174" t="e">
        <f>'[4]12. Prostredie pre život'!#REF!</f>
        <v>#REF!</v>
      </c>
      <c r="P146" s="214">
        <v>4522.07</v>
      </c>
      <c r="Q146" s="215">
        <v>4522.07</v>
      </c>
      <c r="R146" s="215">
        <v>0</v>
      </c>
      <c r="S146" s="216">
        <v>0</v>
      </c>
      <c r="T146" s="175">
        <f t="shared" si="73"/>
        <v>13840</v>
      </c>
      <c r="U146" s="172">
        <f>'[4]12. Prostredie pre život'!$H$48</f>
        <v>6840</v>
      </c>
      <c r="V146" s="172">
        <f>'[4]12. Prostredie pre život'!$I$48</f>
        <v>7000</v>
      </c>
      <c r="W146" s="174">
        <f>'[4]12. Prostredie pre život'!$J$48</f>
        <v>0</v>
      </c>
    </row>
    <row r="147" spans="1:23" ht="16.5" x14ac:dyDescent="0.3">
      <c r="A147" s="85"/>
      <c r="B147" s="206" t="s">
        <v>332</v>
      </c>
      <c r="C147" s="189" t="s">
        <v>333</v>
      </c>
      <c r="D147" s="171" t="e">
        <f t="shared" si="70"/>
        <v>#REF!</v>
      </c>
      <c r="E147" s="172">
        <v>164</v>
      </c>
      <c r="F147" s="172" t="e">
        <f>'[4]12. Prostredie pre život'!#REF!</f>
        <v>#REF!</v>
      </c>
      <c r="G147" s="173" t="e">
        <f>'[4]12. Prostredie pre život'!#REF!</f>
        <v>#REF!</v>
      </c>
      <c r="H147" s="171">
        <f t="shared" si="71"/>
        <v>248</v>
      </c>
      <c r="I147" s="172">
        <v>248</v>
      </c>
      <c r="J147" s="172">
        <v>0</v>
      </c>
      <c r="K147" s="174">
        <v>0</v>
      </c>
      <c r="L147" s="175" t="e">
        <f t="shared" si="72"/>
        <v>#REF!</v>
      </c>
      <c r="M147" s="172" t="e">
        <f>'[4]12. Prostredie pre život'!#REF!</f>
        <v>#REF!</v>
      </c>
      <c r="N147" s="172" t="e">
        <f>'[4]12. Prostredie pre život'!#REF!</f>
        <v>#REF!</v>
      </c>
      <c r="O147" s="174" t="e">
        <f>'[4]12. Prostredie pre život'!#REF!</f>
        <v>#REF!</v>
      </c>
      <c r="P147" s="214">
        <v>77.87</v>
      </c>
      <c r="Q147" s="215">
        <v>77.87</v>
      </c>
      <c r="R147" s="215">
        <v>0</v>
      </c>
      <c r="S147" s="216">
        <v>0</v>
      </c>
      <c r="T147" s="175">
        <f t="shared" si="73"/>
        <v>75</v>
      </c>
      <c r="U147" s="172">
        <f>'[4]12. Prostredie pre život'!$H$60</f>
        <v>75</v>
      </c>
      <c r="V147" s="172">
        <f>'[4]12. Prostredie pre život'!$I$60</f>
        <v>0</v>
      </c>
      <c r="W147" s="174">
        <f>'[4]12. Prostredie pre život'!$J$60</f>
        <v>0</v>
      </c>
    </row>
    <row r="148" spans="1:23" ht="16.5" x14ac:dyDescent="0.3">
      <c r="A148" s="85"/>
      <c r="B148" s="206" t="s">
        <v>334</v>
      </c>
      <c r="C148" s="189" t="s">
        <v>335</v>
      </c>
      <c r="D148" s="171" t="e">
        <f t="shared" si="70"/>
        <v>#REF!</v>
      </c>
      <c r="E148" s="172">
        <v>20655</v>
      </c>
      <c r="F148" s="172" t="e">
        <f>'[4]12. Prostredie pre život'!#REF!</f>
        <v>#REF!</v>
      </c>
      <c r="G148" s="173" t="e">
        <f>'[4]12. Prostredie pre život'!#REF!</f>
        <v>#REF!</v>
      </c>
      <c r="H148" s="171">
        <f t="shared" si="71"/>
        <v>15798</v>
      </c>
      <c r="I148" s="172">
        <v>15798</v>
      </c>
      <c r="J148" s="172">
        <v>0</v>
      </c>
      <c r="K148" s="174">
        <v>0</v>
      </c>
      <c r="L148" s="175" t="e">
        <f t="shared" si="72"/>
        <v>#REF!</v>
      </c>
      <c r="M148" s="172" t="e">
        <f>'[4]12. Prostredie pre život'!#REF!</f>
        <v>#REF!</v>
      </c>
      <c r="N148" s="172" t="e">
        <f>'[4]12. Prostredie pre život'!#REF!</f>
        <v>#REF!</v>
      </c>
      <c r="O148" s="174" t="e">
        <f>'[4]12. Prostredie pre život'!#REF!</f>
        <v>#REF!</v>
      </c>
      <c r="P148" s="214">
        <v>15647.47</v>
      </c>
      <c r="Q148" s="215">
        <v>15647.47</v>
      </c>
      <c r="R148" s="215">
        <v>0</v>
      </c>
      <c r="S148" s="216">
        <v>0</v>
      </c>
      <c r="T148" s="175">
        <f t="shared" si="73"/>
        <v>19460</v>
      </c>
      <c r="U148" s="172">
        <f>'[4]12. Prostredie pre život'!$H$62</f>
        <v>19460</v>
      </c>
      <c r="V148" s="172">
        <f>'[4]12. Prostredie pre život'!$I$62</f>
        <v>0</v>
      </c>
      <c r="W148" s="174">
        <f>'[4]12. Prostredie pre život'!$J$62</f>
        <v>0</v>
      </c>
    </row>
    <row r="149" spans="1:23" ht="16.5" x14ac:dyDescent="0.3">
      <c r="A149" s="85"/>
      <c r="B149" s="207" t="s">
        <v>336</v>
      </c>
      <c r="C149" s="208" t="s">
        <v>337</v>
      </c>
      <c r="D149" s="186" t="e">
        <f t="shared" si="70"/>
        <v>#REF!</v>
      </c>
      <c r="E149" s="181">
        <v>11753.49</v>
      </c>
      <c r="F149" s="181">
        <v>0</v>
      </c>
      <c r="G149" s="209" t="e">
        <f>'[4]12. Prostredie pre život'!#REF!</f>
        <v>#REF!</v>
      </c>
      <c r="H149" s="171">
        <f t="shared" si="71"/>
        <v>10452.49</v>
      </c>
      <c r="I149" s="172">
        <v>10452.49</v>
      </c>
      <c r="J149" s="172">
        <v>0</v>
      </c>
      <c r="K149" s="174">
        <v>0</v>
      </c>
      <c r="L149" s="183" t="e">
        <f t="shared" si="72"/>
        <v>#REF!</v>
      </c>
      <c r="M149" s="181" t="e">
        <f>'[4]12. Prostredie pre život'!#REF!</f>
        <v>#REF!</v>
      </c>
      <c r="N149" s="181" t="e">
        <f>'[4]12. Prostredie pre život'!#REF!</f>
        <v>#REF!</v>
      </c>
      <c r="O149" s="182" t="e">
        <f>'[4]12. Prostredie pre život'!#REF!</f>
        <v>#REF!</v>
      </c>
      <c r="P149" s="219">
        <v>12844.74</v>
      </c>
      <c r="Q149" s="220">
        <v>12844.74</v>
      </c>
      <c r="R149" s="220">
        <v>0</v>
      </c>
      <c r="S149" s="221">
        <v>0</v>
      </c>
      <c r="T149" s="183">
        <f t="shared" si="73"/>
        <v>37430</v>
      </c>
      <c r="U149" s="181">
        <f>'[4]12. Prostredie pre život'!$H$69</f>
        <v>28950</v>
      </c>
      <c r="V149" s="181">
        <f>'[4]12. Prostredie pre život'!$I$69</f>
        <v>8480</v>
      </c>
      <c r="W149" s="182">
        <f>'[4]12. Prostredie pre život'!$J$69</f>
        <v>0</v>
      </c>
    </row>
    <row r="150" spans="1:23" ht="16.5" thickBot="1" x14ac:dyDescent="0.3">
      <c r="A150" s="85"/>
      <c r="B150" s="210" t="s">
        <v>338</v>
      </c>
      <c r="C150" s="185" t="s">
        <v>339</v>
      </c>
      <c r="D150" s="178" t="e">
        <f t="shared" si="70"/>
        <v>#REF!</v>
      </c>
      <c r="E150" s="179">
        <v>4000</v>
      </c>
      <c r="F150" s="179" t="e">
        <f>'[4]12. Prostredie pre život'!#REF!</f>
        <v>#REF!</v>
      </c>
      <c r="G150" s="180" t="e">
        <f>'[4]12. Prostredie pre život'!#REF!</f>
        <v>#REF!</v>
      </c>
      <c r="H150" s="186">
        <f t="shared" si="71"/>
        <v>0</v>
      </c>
      <c r="I150" s="181">
        <v>0</v>
      </c>
      <c r="J150" s="181">
        <v>0</v>
      </c>
      <c r="K150" s="182">
        <v>0</v>
      </c>
      <c r="L150" s="187" t="e">
        <f t="shared" si="72"/>
        <v>#REF!</v>
      </c>
      <c r="M150" s="179" t="e">
        <f>'[4]12. Prostredie pre život'!#REF!</f>
        <v>#REF!</v>
      </c>
      <c r="N150" s="179" t="e">
        <f>'[4]12. Prostredie pre život'!#REF!</f>
        <v>#REF!</v>
      </c>
      <c r="O150" s="188" t="e">
        <f>'[4]12. Prostredie pre život'!#REF!</f>
        <v>#REF!</v>
      </c>
      <c r="P150" s="224">
        <v>0</v>
      </c>
      <c r="Q150" s="225">
        <v>0</v>
      </c>
      <c r="R150" s="225">
        <v>0</v>
      </c>
      <c r="S150" s="226">
        <v>0</v>
      </c>
      <c r="T150" s="187">
        <f t="shared" si="73"/>
        <v>0</v>
      </c>
      <c r="U150" s="179">
        <f>'[4]12. Prostredie pre život'!$H$98</f>
        <v>0</v>
      </c>
      <c r="V150" s="179">
        <f>'[4]12. Prostredie pre život'!$I$98</f>
        <v>0</v>
      </c>
      <c r="W150" s="188">
        <f>'[4]12. Prostredie pre život'!$J$98</f>
        <v>0</v>
      </c>
    </row>
    <row r="151" spans="1:23" s="63" customFormat="1" ht="14.25" x14ac:dyDescent="0.2">
      <c r="A151" s="93"/>
      <c r="B151" s="159" t="s">
        <v>340</v>
      </c>
      <c r="C151" s="160" t="s">
        <v>341</v>
      </c>
      <c r="D151" s="149" t="e">
        <f t="shared" ref="D151:W151" si="74">D152+D156+D161+D165+D169+D170+D171+D173</f>
        <v>#REF!</v>
      </c>
      <c r="E151" s="150">
        <f t="shared" si="74"/>
        <v>478345</v>
      </c>
      <c r="F151" s="150" t="e">
        <f t="shared" si="74"/>
        <v>#REF!</v>
      </c>
      <c r="G151" s="151" t="e">
        <f t="shared" si="74"/>
        <v>#REF!</v>
      </c>
      <c r="H151" s="149" t="e">
        <f t="shared" si="74"/>
        <v>#REF!</v>
      </c>
      <c r="I151" s="150" t="e">
        <f t="shared" si="74"/>
        <v>#REF!</v>
      </c>
      <c r="J151" s="150">
        <f t="shared" si="74"/>
        <v>0</v>
      </c>
      <c r="K151" s="152">
        <f t="shared" si="74"/>
        <v>0</v>
      </c>
      <c r="L151" s="153" t="e">
        <f t="shared" si="74"/>
        <v>#REF!</v>
      </c>
      <c r="M151" s="150" t="e">
        <f t="shared" si="74"/>
        <v>#REF!</v>
      </c>
      <c r="N151" s="150" t="e">
        <f t="shared" si="74"/>
        <v>#REF!</v>
      </c>
      <c r="O151" s="152" t="e">
        <f t="shared" si="74"/>
        <v>#REF!</v>
      </c>
      <c r="P151" s="222">
        <v>568946.19999999995</v>
      </c>
      <c r="Q151" s="223">
        <v>554686.36</v>
      </c>
      <c r="R151" s="223">
        <v>14259.84</v>
      </c>
      <c r="S151" s="227">
        <v>0</v>
      </c>
      <c r="T151" s="153" t="e">
        <f t="shared" si="74"/>
        <v>#REF!</v>
      </c>
      <c r="U151" s="150">
        <f t="shared" si="74"/>
        <v>27768</v>
      </c>
      <c r="V151" s="150" t="e">
        <f t="shared" si="74"/>
        <v>#REF!</v>
      </c>
      <c r="W151" s="152" t="e">
        <f t="shared" si="74"/>
        <v>#REF!</v>
      </c>
    </row>
    <row r="152" spans="1:23" ht="15.75" x14ac:dyDescent="0.25">
      <c r="A152" s="85"/>
      <c r="B152" s="193" t="s">
        <v>342</v>
      </c>
      <c r="C152" s="184" t="s">
        <v>343</v>
      </c>
      <c r="D152" s="171" t="e">
        <f t="shared" ref="D152:W152" si="75">SUM(D153:D155)</f>
        <v>#REF!</v>
      </c>
      <c r="E152" s="172">
        <f t="shared" si="75"/>
        <v>16490</v>
      </c>
      <c r="F152" s="172" t="e">
        <f t="shared" si="75"/>
        <v>#REF!</v>
      </c>
      <c r="G152" s="173" t="e">
        <f t="shared" si="75"/>
        <v>#REF!</v>
      </c>
      <c r="H152" s="171">
        <f t="shared" si="75"/>
        <v>21830</v>
      </c>
      <c r="I152" s="172">
        <f t="shared" si="75"/>
        <v>21830</v>
      </c>
      <c r="J152" s="172">
        <f t="shared" si="75"/>
        <v>0</v>
      </c>
      <c r="K152" s="174">
        <f t="shared" si="75"/>
        <v>0</v>
      </c>
      <c r="L152" s="175" t="e">
        <f t="shared" si="75"/>
        <v>#REF!</v>
      </c>
      <c r="M152" s="172" t="e">
        <f t="shared" si="75"/>
        <v>#REF!</v>
      </c>
      <c r="N152" s="172" t="e">
        <f t="shared" si="75"/>
        <v>#REF!</v>
      </c>
      <c r="O152" s="174" t="e">
        <f t="shared" si="75"/>
        <v>#REF!</v>
      </c>
      <c r="P152" s="214">
        <v>34492.82</v>
      </c>
      <c r="Q152" s="215">
        <v>34492.82</v>
      </c>
      <c r="R152" s="215">
        <v>0</v>
      </c>
      <c r="S152" s="216">
        <v>0</v>
      </c>
      <c r="T152" s="175" t="e">
        <f t="shared" si="75"/>
        <v>#REF!</v>
      </c>
      <c r="U152" s="172">
        <f t="shared" si="75"/>
        <v>2000</v>
      </c>
      <c r="V152" s="172" t="e">
        <f t="shared" si="75"/>
        <v>#REF!</v>
      </c>
      <c r="W152" s="174" t="e">
        <f t="shared" si="75"/>
        <v>#REF!</v>
      </c>
    </row>
    <row r="153" spans="1:23" ht="15.75" x14ac:dyDescent="0.25">
      <c r="A153" s="85"/>
      <c r="B153" s="70">
        <v>1</v>
      </c>
      <c r="C153" s="84" t="s">
        <v>344</v>
      </c>
      <c r="D153" s="72" t="e">
        <f>SUM(E153:G153)</f>
        <v>#REF!</v>
      </c>
      <c r="E153" s="73">
        <v>14860</v>
      </c>
      <c r="F153" s="73" t="e">
        <f>'[4]13. Sociálna starostlivosť'!#REF!</f>
        <v>#REF!</v>
      </c>
      <c r="G153" s="74" t="e">
        <f>'[4]13. Sociálna starostlivosť'!#REF!</f>
        <v>#REF!</v>
      </c>
      <c r="H153" s="72">
        <f>SUM(I153:K153)</f>
        <v>12090</v>
      </c>
      <c r="I153" s="73">
        <v>12090</v>
      </c>
      <c r="J153" s="73">
        <v>0</v>
      </c>
      <c r="K153" s="75">
        <v>0</v>
      </c>
      <c r="L153" s="76" t="e">
        <f>SUM(M153:O153)</f>
        <v>#REF!</v>
      </c>
      <c r="M153" s="73">
        <v>15210</v>
      </c>
      <c r="N153" s="73" t="e">
        <f>'[4]13. Sociálna starostlivosť'!#REF!</f>
        <v>#REF!</v>
      </c>
      <c r="O153" s="75" t="e">
        <f>'[4]13. Sociálna starostlivosť'!#REF!</f>
        <v>#REF!</v>
      </c>
      <c r="P153" s="214">
        <v>15210</v>
      </c>
      <c r="Q153" s="217">
        <v>15210</v>
      </c>
      <c r="R153" s="217">
        <v>0</v>
      </c>
      <c r="S153" s="218">
        <v>0</v>
      </c>
      <c r="T153" s="76" t="e">
        <f>SUM(U153:W153)</f>
        <v>#REF!</v>
      </c>
      <c r="U153" s="73">
        <f>'[4]13. Sociálna starostlivosť'!$H$5</f>
        <v>0</v>
      </c>
      <c r="V153" s="73">
        <f>'[4]13. Sociálna starostlivosť'!$I$5</f>
        <v>0</v>
      </c>
      <c r="W153" s="75" t="e">
        <f>'[4]13. Sociálna starostlivosť'!$J$5</f>
        <v>#REF!</v>
      </c>
    </row>
    <row r="154" spans="1:23" ht="15.75" x14ac:dyDescent="0.25">
      <c r="A154" s="85"/>
      <c r="B154" s="70">
        <v>2</v>
      </c>
      <c r="C154" s="84" t="s">
        <v>345</v>
      </c>
      <c r="D154" s="72" t="e">
        <f>SUM(E154:G154)</f>
        <v>#REF!</v>
      </c>
      <c r="E154" s="73">
        <v>1630</v>
      </c>
      <c r="F154" s="73" t="e">
        <f>'[4]13. Sociálna starostlivosť'!#REF!</f>
        <v>#REF!</v>
      </c>
      <c r="G154" s="74" t="e">
        <f>'[4]13. Sociálna starostlivosť'!#REF!</f>
        <v>#REF!</v>
      </c>
      <c r="H154" s="72">
        <f>SUM(I154:K154)</f>
        <v>9740</v>
      </c>
      <c r="I154" s="73">
        <v>9740</v>
      </c>
      <c r="J154" s="73">
        <v>0</v>
      </c>
      <c r="K154" s="75">
        <v>0</v>
      </c>
      <c r="L154" s="76" t="e">
        <f>SUM(M154:O154)</f>
        <v>#REF!</v>
      </c>
      <c r="M154" s="73">
        <v>4010</v>
      </c>
      <c r="N154" s="73" t="e">
        <f>'[4]13. Sociálna starostlivosť'!#REF!</f>
        <v>#REF!</v>
      </c>
      <c r="O154" s="75" t="e">
        <f>'[4]13. Sociálna starostlivosť'!#REF!</f>
        <v>#REF!</v>
      </c>
      <c r="P154" s="214">
        <v>18000</v>
      </c>
      <c r="Q154" s="217">
        <v>18000</v>
      </c>
      <c r="R154" s="217">
        <v>0</v>
      </c>
      <c r="S154" s="218">
        <v>0</v>
      </c>
      <c r="T154" s="76" t="e">
        <f>SUM(U154:W154)</f>
        <v>#REF!</v>
      </c>
      <c r="U154" s="73">
        <f>'[4]13. Sociálna starostlivosť'!$H$7</f>
        <v>0</v>
      </c>
      <c r="V154" s="73" t="e">
        <f>'[4]13. Sociálna starostlivosť'!$I$7</f>
        <v>#REF!</v>
      </c>
      <c r="W154" s="75" t="e">
        <f>'[4]13. Sociálna starostlivosť'!$J$7</f>
        <v>#REF!</v>
      </c>
    </row>
    <row r="155" spans="1:23" ht="15.75" x14ac:dyDescent="0.25">
      <c r="A155" s="85"/>
      <c r="B155" s="70">
        <v>3</v>
      </c>
      <c r="C155" s="84" t="s">
        <v>346</v>
      </c>
      <c r="D155" s="72" t="e">
        <f>SUM(E155:G155)</f>
        <v>#REF!</v>
      </c>
      <c r="E155" s="73">
        <v>0</v>
      </c>
      <c r="F155" s="73" t="e">
        <f>'[4]13. Sociálna starostlivosť'!#REF!</f>
        <v>#REF!</v>
      </c>
      <c r="G155" s="74" t="e">
        <f>'[4]13. Sociálna starostlivosť'!#REF!</f>
        <v>#REF!</v>
      </c>
      <c r="H155" s="72">
        <f>SUM(I155:K155)</f>
        <v>0</v>
      </c>
      <c r="I155" s="73">
        <v>0</v>
      </c>
      <c r="J155" s="73">
        <v>0</v>
      </c>
      <c r="K155" s="75">
        <v>0</v>
      </c>
      <c r="L155" s="76" t="e">
        <f>SUM(M155:O155)</f>
        <v>#REF!</v>
      </c>
      <c r="M155" s="73" t="e">
        <f>'[4]13. Sociálna starostlivosť'!#REF!</f>
        <v>#REF!</v>
      </c>
      <c r="N155" s="73" t="e">
        <f>'[4]13. Sociálna starostlivosť'!#REF!</f>
        <v>#REF!</v>
      </c>
      <c r="O155" s="75" t="e">
        <f>'[4]13. Sociálna starostlivosť'!#REF!</f>
        <v>#REF!</v>
      </c>
      <c r="P155" s="214">
        <v>1282.82</v>
      </c>
      <c r="Q155" s="217">
        <v>1282.82</v>
      </c>
      <c r="R155" s="217">
        <v>0</v>
      </c>
      <c r="S155" s="218">
        <v>0</v>
      </c>
      <c r="T155" s="76">
        <f>SUM(U155:W155)</f>
        <v>2000</v>
      </c>
      <c r="U155" s="73">
        <f>'[4]13. Sociálna starostlivosť'!$H$8</f>
        <v>2000</v>
      </c>
      <c r="V155" s="73">
        <f>'[4]13. Sociálna starostlivosť'!$I$8</f>
        <v>0</v>
      </c>
      <c r="W155" s="75">
        <f>'[4]13. Sociálna starostlivosť'!$J$8</f>
        <v>0</v>
      </c>
    </row>
    <row r="156" spans="1:23" ht="15.75" x14ac:dyDescent="0.25">
      <c r="A156" s="93"/>
      <c r="B156" s="193" t="s">
        <v>347</v>
      </c>
      <c r="C156" s="184" t="s">
        <v>348</v>
      </c>
      <c r="D156" s="171" t="e">
        <f t="shared" ref="D156:W156" si="76">SUM(D157:D160)</f>
        <v>#REF!</v>
      </c>
      <c r="E156" s="172">
        <f t="shared" si="76"/>
        <v>174640</v>
      </c>
      <c r="F156" s="172" t="e">
        <f t="shared" si="76"/>
        <v>#REF!</v>
      </c>
      <c r="G156" s="173" t="e">
        <f t="shared" si="76"/>
        <v>#REF!</v>
      </c>
      <c r="H156" s="171">
        <f t="shared" si="76"/>
        <v>284247</v>
      </c>
      <c r="I156" s="172">
        <f t="shared" si="76"/>
        <v>284247</v>
      </c>
      <c r="J156" s="172">
        <f t="shared" si="76"/>
        <v>0</v>
      </c>
      <c r="K156" s="174">
        <f t="shared" si="76"/>
        <v>0</v>
      </c>
      <c r="L156" s="175" t="e">
        <f t="shared" si="76"/>
        <v>#REF!</v>
      </c>
      <c r="M156" s="172" t="e">
        <f t="shared" si="76"/>
        <v>#REF!</v>
      </c>
      <c r="N156" s="172" t="e">
        <f t="shared" si="76"/>
        <v>#REF!</v>
      </c>
      <c r="O156" s="174" t="e">
        <f t="shared" si="76"/>
        <v>#REF!</v>
      </c>
      <c r="P156" s="214">
        <v>326578.67</v>
      </c>
      <c r="Q156" s="215">
        <v>315061.67</v>
      </c>
      <c r="R156" s="215">
        <v>11517</v>
      </c>
      <c r="S156" s="216">
        <v>0</v>
      </c>
      <c r="T156" s="175" t="e">
        <f t="shared" si="76"/>
        <v>#REF!</v>
      </c>
      <c r="U156" s="172">
        <f t="shared" si="76"/>
        <v>7850</v>
      </c>
      <c r="V156" s="172" t="e">
        <f t="shared" si="76"/>
        <v>#REF!</v>
      </c>
      <c r="W156" s="174" t="e">
        <f t="shared" si="76"/>
        <v>#REF!</v>
      </c>
    </row>
    <row r="157" spans="1:23" ht="15.75" x14ac:dyDescent="0.25">
      <c r="A157" s="93"/>
      <c r="B157" s="70">
        <v>1</v>
      </c>
      <c r="C157" s="84" t="s">
        <v>349</v>
      </c>
      <c r="D157" s="72" t="e">
        <f>SUM(E157:G157)</f>
        <v>#REF!</v>
      </c>
      <c r="E157" s="73">
        <v>112320</v>
      </c>
      <c r="F157" s="73" t="e">
        <f>'[4]13. Sociálna starostlivosť'!#REF!</f>
        <v>#REF!</v>
      </c>
      <c r="G157" s="74" t="e">
        <f>'[4]13. Sociálna starostlivosť'!#REF!</f>
        <v>#REF!</v>
      </c>
      <c r="H157" s="72">
        <f>SUM(I157:K157)</f>
        <v>219207</v>
      </c>
      <c r="I157" s="73">
        <v>219207</v>
      </c>
      <c r="J157" s="73">
        <v>0</v>
      </c>
      <c r="K157" s="75">
        <v>0</v>
      </c>
      <c r="L157" s="76" t="e">
        <f>SUM(M157:O157)</f>
        <v>#REF!</v>
      </c>
      <c r="M157" s="73">
        <v>226400</v>
      </c>
      <c r="N157" s="73" t="e">
        <f>'[4]13. Sociálna starostlivosť'!#REF!</f>
        <v>#REF!</v>
      </c>
      <c r="O157" s="75" t="e">
        <f>'[4]13. Sociálna starostlivosť'!#REF!</f>
        <v>#REF!</v>
      </c>
      <c r="P157" s="214">
        <v>237717</v>
      </c>
      <c r="Q157" s="217">
        <v>226200</v>
      </c>
      <c r="R157" s="217">
        <v>11517</v>
      </c>
      <c r="S157" s="218">
        <v>0</v>
      </c>
      <c r="T157" s="76">
        <f>SUM(U157:W157)</f>
        <v>155</v>
      </c>
      <c r="U157" s="73">
        <f>'[4]13. Sociálna starostlivosť'!$H$11</f>
        <v>155</v>
      </c>
      <c r="V157" s="73">
        <f>'[4]13. Sociálna starostlivosť'!$I$11</f>
        <v>0</v>
      </c>
      <c r="W157" s="75">
        <f>'[4]13. Sociálna starostlivosť'!$J$11</f>
        <v>0</v>
      </c>
    </row>
    <row r="158" spans="1:23" ht="15.75" x14ac:dyDescent="0.25">
      <c r="A158" s="93"/>
      <c r="B158" s="70">
        <v>2</v>
      </c>
      <c r="C158" s="84" t="s">
        <v>350</v>
      </c>
      <c r="D158" s="72" t="e">
        <f>SUM(E158:G158)</f>
        <v>#REF!</v>
      </c>
      <c r="E158" s="73">
        <v>49250</v>
      </c>
      <c r="F158" s="73" t="e">
        <f>'[4]13. Sociálna starostlivosť'!#REF!</f>
        <v>#REF!</v>
      </c>
      <c r="G158" s="74" t="e">
        <f>'[4]13. Sociálna starostlivosť'!#REF!</f>
        <v>#REF!</v>
      </c>
      <c r="H158" s="72">
        <f>SUM(I158:K158)</f>
        <v>54130</v>
      </c>
      <c r="I158" s="73">
        <v>54130</v>
      </c>
      <c r="J158" s="73">
        <v>0</v>
      </c>
      <c r="K158" s="75">
        <v>0</v>
      </c>
      <c r="L158" s="76" t="e">
        <f>SUM(M158:O158)</f>
        <v>#REF!</v>
      </c>
      <c r="M158" s="73">
        <v>52150</v>
      </c>
      <c r="N158" s="73" t="e">
        <f>'[4]13. Sociálna starostlivosť'!#REF!</f>
        <v>#REF!</v>
      </c>
      <c r="O158" s="75" t="e">
        <f>'[4]13. Sociálna starostlivosť'!#REF!</f>
        <v>#REF!</v>
      </c>
      <c r="P158" s="214">
        <v>52150</v>
      </c>
      <c r="Q158" s="217">
        <v>52150</v>
      </c>
      <c r="R158" s="217">
        <v>0</v>
      </c>
      <c r="S158" s="218">
        <v>0</v>
      </c>
      <c r="T158" s="76" t="e">
        <f>SUM(U158:W158)</f>
        <v>#REF!</v>
      </c>
      <c r="U158" s="73">
        <f>'[4]13. Sociálna starostlivosť'!$H$17</f>
        <v>0</v>
      </c>
      <c r="V158" s="73" t="e">
        <f>'[4]13. Sociálna starostlivosť'!$I$17</f>
        <v>#REF!</v>
      </c>
      <c r="W158" s="75" t="e">
        <f>'[4]13. Sociálna starostlivosť'!$J$17</f>
        <v>#REF!</v>
      </c>
    </row>
    <row r="159" spans="1:23" ht="15.75" x14ac:dyDescent="0.25">
      <c r="A159" s="93"/>
      <c r="B159" s="70">
        <v>3</v>
      </c>
      <c r="C159" s="84" t="s">
        <v>351</v>
      </c>
      <c r="D159" s="72" t="e">
        <f>SUM(E159:G159)</f>
        <v>#REF!</v>
      </c>
      <c r="E159" s="73">
        <v>0</v>
      </c>
      <c r="F159" s="73" t="e">
        <f>'[4]13. Sociálna starostlivosť'!#REF!</f>
        <v>#REF!</v>
      </c>
      <c r="G159" s="74" t="e">
        <f>'[4]13. Sociálna starostlivosť'!#REF!</f>
        <v>#REF!</v>
      </c>
      <c r="H159" s="72">
        <f>SUM(I159:K159)</f>
        <v>6950</v>
      </c>
      <c r="I159" s="73">
        <v>6950</v>
      </c>
      <c r="J159" s="73">
        <v>0</v>
      </c>
      <c r="K159" s="75">
        <v>0</v>
      </c>
      <c r="L159" s="76" t="e">
        <f>SUM(M159:O159)</f>
        <v>#REF!</v>
      </c>
      <c r="M159" s="73" t="e">
        <f>'[4]13. Sociálna starostlivosť'!#REF!</f>
        <v>#REF!</v>
      </c>
      <c r="N159" s="73" t="e">
        <f>'[4]13. Sociálna starostlivosť'!#REF!</f>
        <v>#REF!</v>
      </c>
      <c r="O159" s="75" t="e">
        <f>'[4]13. Sociálna starostlivosť'!#REF!</f>
        <v>#REF!</v>
      </c>
      <c r="P159" s="214">
        <v>10011.67</v>
      </c>
      <c r="Q159" s="217">
        <v>10011.67</v>
      </c>
      <c r="R159" s="217">
        <v>0</v>
      </c>
      <c r="S159" s="218">
        <v>0</v>
      </c>
      <c r="T159" s="76">
        <f>SUM(U159:W159)</f>
        <v>7695</v>
      </c>
      <c r="U159" s="73">
        <f>'[4]13. Sociálna starostlivosť'!$H$18</f>
        <v>7695</v>
      </c>
      <c r="V159" s="73">
        <f>'[4]13. Sociálna starostlivosť'!$I$18</f>
        <v>0</v>
      </c>
      <c r="W159" s="75">
        <f>'[4]13. Sociálna starostlivosť'!$J$18</f>
        <v>0</v>
      </c>
    </row>
    <row r="160" spans="1:23" ht="15.75" x14ac:dyDescent="0.25">
      <c r="A160" s="93"/>
      <c r="B160" s="70">
        <v>4</v>
      </c>
      <c r="C160" s="84" t="s">
        <v>352</v>
      </c>
      <c r="D160" s="72" t="e">
        <f>SUM(E160:G160)</f>
        <v>#REF!</v>
      </c>
      <c r="E160" s="73">
        <v>13070</v>
      </c>
      <c r="F160" s="73" t="e">
        <f>'[4]13. Sociálna starostlivosť'!#REF!</f>
        <v>#REF!</v>
      </c>
      <c r="G160" s="74" t="e">
        <f>'[4]13. Sociálna starostlivosť'!#REF!</f>
        <v>#REF!</v>
      </c>
      <c r="H160" s="72">
        <f>SUM(I160:K160)</f>
        <v>3960</v>
      </c>
      <c r="I160" s="73">
        <v>3960</v>
      </c>
      <c r="J160" s="73">
        <v>0</v>
      </c>
      <c r="K160" s="75">
        <v>0</v>
      </c>
      <c r="L160" s="76" t="e">
        <f>SUM(M160:O160)</f>
        <v>#REF!</v>
      </c>
      <c r="M160" s="73">
        <v>26700</v>
      </c>
      <c r="N160" s="73" t="e">
        <f>'[4]13. Sociálna starostlivosť'!#REF!</f>
        <v>#REF!</v>
      </c>
      <c r="O160" s="75" t="e">
        <f>'[4]13. Sociálna starostlivosť'!#REF!</f>
        <v>#REF!</v>
      </c>
      <c r="P160" s="214">
        <v>26700</v>
      </c>
      <c r="Q160" s="217">
        <v>26700</v>
      </c>
      <c r="R160" s="217">
        <v>0</v>
      </c>
      <c r="S160" s="218">
        <v>0</v>
      </c>
      <c r="T160" s="76" t="e">
        <f>SUM(U160:W160)</f>
        <v>#REF!</v>
      </c>
      <c r="U160" s="73">
        <f>'[4]13. Sociálna starostlivosť'!$H$20</f>
        <v>0</v>
      </c>
      <c r="V160" s="73" t="e">
        <f>'[4]13. Sociálna starostlivosť'!$I$20</f>
        <v>#REF!</v>
      </c>
      <c r="W160" s="75" t="e">
        <f>'[4]13. Sociálna starostlivosť'!$J$20</f>
        <v>#REF!</v>
      </c>
    </row>
    <row r="161" spans="1:23" ht="15.75" x14ac:dyDescent="0.25">
      <c r="A161" s="77"/>
      <c r="B161" s="193" t="s">
        <v>353</v>
      </c>
      <c r="C161" s="184" t="s">
        <v>354</v>
      </c>
      <c r="D161" s="171" t="e">
        <f t="shared" ref="D161:W161" si="77">SUM(D162:D164)</f>
        <v>#REF!</v>
      </c>
      <c r="E161" s="172">
        <f t="shared" si="77"/>
        <v>198930</v>
      </c>
      <c r="F161" s="172" t="e">
        <f t="shared" si="77"/>
        <v>#REF!</v>
      </c>
      <c r="G161" s="173" t="e">
        <f t="shared" si="77"/>
        <v>#REF!</v>
      </c>
      <c r="H161" s="171">
        <f t="shared" si="77"/>
        <v>167500</v>
      </c>
      <c r="I161" s="172">
        <f t="shared" si="77"/>
        <v>167500</v>
      </c>
      <c r="J161" s="172">
        <f t="shared" si="77"/>
        <v>0</v>
      </c>
      <c r="K161" s="174">
        <f t="shared" si="77"/>
        <v>0</v>
      </c>
      <c r="L161" s="175" t="e">
        <f t="shared" si="77"/>
        <v>#REF!</v>
      </c>
      <c r="M161" s="172">
        <f t="shared" si="77"/>
        <v>158480</v>
      </c>
      <c r="N161" s="172" t="e">
        <f t="shared" si="77"/>
        <v>#REF!</v>
      </c>
      <c r="O161" s="174" t="e">
        <f t="shared" si="77"/>
        <v>#REF!</v>
      </c>
      <c r="P161" s="214">
        <v>161222.84</v>
      </c>
      <c r="Q161" s="215">
        <v>158480</v>
      </c>
      <c r="R161" s="215">
        <v>2742.84</v>
      </c>
      <c r="S161" s="216">
        <v>0</v>
      </c>
      <c r="T161" s="175" t="e">
        <f t="shared" si="77"/>
        <v>#REF!</v>
      </c>
      <c r="U161" s="172">
        <f t="shared" si="77"/>
        <v>0</v>
      </c>
      <c r="V161" s="172" t="e">
        <f t="shared" si="77"/>
        <v>#REF!</v>
      </c>
      <c r="W161" s="174" t="e">
        <f t="shared" si="77"/>
        <v>#REF!</v>
      </c>
    </row>
    <row r="162" spans="1:23" ht="15.75" x14ac:dyDescent="0.25">
      <c r="B162" s="70">
        <v>1</v>
      </c>
      <c r="C162" s="84" t="s">
        <v>355</v>
      </c>
      <c r="D162" s="72" t="e">
        <f>SUM(E162:G162)</f>
        <v>#REF!</v>
      </c>
      <c r="E162" s="73">
        <v>34940</v>
      </c>
      <c r="F162" s="73" t="e">
        <f>'[4]13. Sociálna starostlivosť'!#REF!</f>
        <v>#REF!</v>
      </c>
      <c r="G162" s="74" t="e">
        <f>'[4]13. Sociálna starostlivosť'!#REF!</f>
        <v>#REF!</v>
      </c>
      <c r="H162" s="72">
        <f>SUM(I162:K162)</f>
        <v>30970</v>
      </c>
      <c r="I162" s="73">
        <v>30970</v>
      </c>
      <c r="J162" s="73">
        <v>0</v>
      </c>
      <c r="K162" s="75">
        <v>0</v>
      </c>
      <c r="L162" s="76" t="e">
        <f>SUM(M162:O162)</f>
        <v>#REF!</v>
      </c>
      <c r="M162" s="73">
        <v>32570</v>
      </c>
      <c r="N162" s="73" t="e">
        <f>'[4]13. Sociálna starostlivosť'!#REF!</f>
        <v>#REF!</v>
      </c>
      <c r="O162" s="75" t="e">
        <f>'[4]13. Sociálna starostlivosť'!#REF!</f>
        <v>#REF!</v>
      </c>
      <c r="P162" s="214">
        <v>32570</v>
      </c>
      <c r="Q162" s="217">
        <v>32570</v>
      </c>
      <c r="R162" s="217">
        <v>0</v>
      </c>
      <c r="S162" s="218">
        <v>0</v>
      </c>
      <c r="T162" s="76" t="e">
        <f>SUM(U162:W162)</f>
        <v>#REF!</v>
      </c>
      <c r="U162" s="73">
        <f>'[4]13. Sociálna starostlivosť'!$H$22</f>
        <v>0</v>
      </c>
      <c r="V162" s="73" t="e">
        <f>'[4]13. Sociálna starostlivosť'!$I$22</f>
        <v>#REF!</v>
      </c>
      <c r="W162" s="75" t="e">
        <f>'[4]13. Sociálna starostlivosť'!$J$22</f>
        <v>#REF!</v>
      </c>
    </row>
    <row r="163" spans="1:23" ht="15.75" x14ac:dyDescent="0.25">
      <c r="B163" s="70">
        <v>2</v>
      </c>
      <c r="C163" s="84" t="s">
        <v>356</v>
      </c>
      <c r="D163" s="72" t="e">
        <f>SUM(E163:G163)</f>
        <v>#REF!</v>
      </c>
      <c r="E163" s="73">
        <v>64410</v>
      </c>
      <c r="F163" s="73" t="e">
        <f>'[4]13. Sociálna starostlivosť'!#REF!</f>
        <v>#REF!</v>
      </c>
      <c r="G163" s="74" t="e">
        <f>'[4]13. Sociálna starostlivosť'!#REF!</f>
        <v>#REF!</v>
      </c>
      <c r="H163" s="72">
        <f>SUM(I163:K163)</f>
        <v>46280</v>
      </c>
      <c r="I163" s="73">
        <v>46280</v>
      </c>
      <c r="J163" s="73">
        <v>0</v>
      </c>
      <c r="K163" s="75">
        <v>0</v>
      </c>
      <c r="L163" s="76" t="e">
        <f>SUM(M163:O163)</f>
        <v>#REF!</v>
      </c>
      <c r="M163" s="73">
        <v>40310</v>
      </c>
      <c r="N163" s="73" t="e">
        <f>'[4]13. Sociálna starostlivosť'!#REF!</f>
        <v>#REF!</v>
      </c>
      <c r="O163" s="75" t="e">
        <f>'[4]13. Sociálna starostlivosť'!#REF!</f>
        <v>#REF!</v>
      </c>
      <c r="P163" s="214">
        <v>40310</v>
      </c>
      <c r="Q163" s="217">
        <v>40310</v>
      </c>
      <c r="R163" s="217">
        <v>0</v>
      </c>
      <c r="S163" s="218">
        <v>0</v>
      </c>
      <c r="T163" s="76" t="e">
        <f>SUM(U163:W163)</f>
        <v>#REF!</v>
      </c>
      <c r="U163" s="73">
        <f>'[4]13. Sociálna starostlivosť'!$H$24</f>
        <v>0</v>
      </c>
      <c r="V163" s="73" t="e">
        <f>'[4]13. Sociálna starostlivosť'!$I$24</f>
        <v>#REF!</v>
      </c>
      <c r="W163" s="75" t="e">
        <f>'[4]13. Sociálna starostlivosť'!$J$24</f>
        <v>#REF!</v>
      </c>
    </row>
    <row r="164" spans="1:23" ht="15.75" x14ac:dyDescent="0.25">
      <c r="A164" s="93"/>
      <c r="B164" s="70">
        <v>3</v>
      </c>
      <c r="C164" s="84" t="s">
        <v>357</v>
      </c>
      <c r="D164" s="72" t="e">
        <f>SUM(E164:G164)</f>
        <v>#REF!</v>
      </c>
      <c r="E164" s="73">
        <v>99580</v>
      </c>
      <c r="F164" s="73">
        <v>0</v>
      </c>
      <c r="G164" s="74" t="e">
        <f>'[4]13. Sociálna starostlivosť'!#REF!</f>
        <v>#REF!</v>
      </c>
      <c r="H164" s="72">
        <f>SUM(I164:K164)</f>
        <v>90250</v>
      </c>
      <c r="I164" s="73">
        <v>90250</v>
      </c>
      <c r="J164" s="73">
        <v>0</v>
      </c>
      <c r="K164" s="75">
        <v>0</v>
      </c>
      <c r="L164" s="76" t="e">
        <f>SUM(M164:O164)</f>
        <v>#REF!</v>
      </c>
      <c r="M164" s="73">
        <v>85600</v>
      </c>
      <c r="N164" s="73">
        <v>1157243</v>
      </c>
      <c r="O164" s="75" t="e">
        <f>'[4]13. Sociálna starostlivosť'!#REF!</f>
        <v>#REF!</v>
      </c>
      <c r="P164" s="214">
        <v>88342.84</v>
      </c>
      <c r="Q164" s="217">
        <v>85600</v>
      </c>
      <c r="R164" s="217">
        <v>2742.84</v>
      </c>
      <c r="S164" s="218">
        <v>0</v>
      </c>
      <c r="T164" s="76">
        <f>SUM(U164:W164)</f>
        <v>2032610</v>
      </c>
      <c r="U164" s="73">
        <f>'[4]13. Sociálna starostlivosť'!$H$25</f>
        <v>0</v>
      </c>
      <c r="V164" s="73">
        <f>'[4]13. Sociálna starostlivosť'!$I$25</f>
        <v>2032610</v>
      </c>
      <c r="W164" s="75">
        <f>'[4]13. Sociálna starostlivosť'!$J$25</f>
        <v>0</v>
      </c>
    </row>
    <row r="165" spans="1:23" ht="15.75" x14ac:dyDescent="0.25">
      <c r="B165" s="193" t="s">
        <v>358</v>
      </c>
      <c r="C165" s="184" t="s">
        <v>359</v>
      </c>
      <c r="D165" s="171" t="e">
        <f t="shared" ref="D165:W165" si="78">SUM(D166:D168)</f>
        <v>#REF!</v>
      </c>
      <c r="E165" s="172">
        <f t="shared" si="78"/>
        <v>34760</v>
      </c>
      <c r="F165" s="172" t="e">
        <f t="shared" si="78"/>
        <v>#REF!</v>
      </c>
      <c r="G165" s="173" t="e">
        <f t="shared" si="78"/>
        <v>#REF!</v>
      </c>
      <c r="H165" s="171">
        <f t="shared" si="78"/>
        <v>28926</v>
      </c>
      <c r="I165" s="172">
        <f t="shared" si="78"/>
        <v>28926</v>
      </c>
      <c r="J165" s="172">
        <f t="shared" si="78"/>
        <v>0</v>
      </c>
      <c r="K165" s="174">
        <f t="shared" si="78"/>
        <v>0</v>
      </c>
      <c r="L165" s="175" t="e">
        <f t="shared" si="78"/>
        <v>#REF!</v>
      </c>
      <c r="M165" s="172" t="e">
        <f t="shared" si="78"/>
        <v>#REF!</v>
      </c>
      <c r="N165" s="172" t="e">
        <f t="shared" si="78"/>
        <v>#REF!</v>
      </c>
      <c r="O165" s="174" t="e">
        <f t="shared" si="78"/>
        <v>#REF!</v>
      </c>
      <c r="P165" s="214">
        <v>25010</v>
      </c>
      <c r="Q165" s="215">
        <v>25010</v>
      </c>
      <c r="R165" s="215">
        <v>0</v>
      </c>
      <c r="S165" s="216">
        <v>0</v>
      </c>
      <c r="T165" s="175" t="e">
        <f t="shared" si="78"/>
        <v>#REF!</v>
      </c>
      <c r="U165" s="172">
        <f t="shared" si="78"/>
        <v>0</v>
      </c>
      <c r="V165" s="172" t="e">
        <f t="shared" si="78"/>
        <v>#REF!</v>
      </c>
      <c r="W165" s="174" t="e">
        <f t="shared" si="78"/>
        <v>#REF!</v>
      </c>
    </row>
    <row r="166" spans="1:23" ht="15.75" x14ac:dyDescent="0.25">
      <c r="B166" s="70">
        <v>1</v>
      </c>
      <c r="C166" s="84" t="s">
        <v>360</v>
      </c>
      <c r="D166" s="72" t="e">
        <f>SUM(E166:G166)</f>
        <v>#REF!</v>
      </c>
      <c r="E166" s="73">
        <v>17230</v>
      </c>
      <c r="F166" s="73">
        <v>881</v>
      </c>
      <c r="G166" s="74" t="e">
        <f>'[4]13. Sociálna starostlivosť'!#REF!</f>
        <v>#REF!</v>
      </c>
      <c r="H166" s="72">
        <f>SUM(I166:K166)</f>
        <v>7190</v>
      </c>
      <c r="I166" s="73">
        <v>7190</v>
      </c>
      <c r="J166" s="73">
        <v>0</v>
      </c>
      <c r="K166" s="75">
        <v>0</v>
      </c>
      <c r="L166" s="76" t="e">
        <f>SUM(M166:O166)</f>
        <v>#REF!</v>
      </c>
      <c r="M166" s="73">
        <v>18020</v>
      </c>
      <c r="N166" s="73" t="e">
        <f>'[4]13. Sociálna starostlivosť'!#REF!</f>
        <v>#REF!</v>
      </c>
      <c r="O166" s="75" t="e">
        <f>'[4]13. Sociálna starostlivosť'!#REF!</f>
        <v>#REF!</v>
      </c>
      <c r="P166" s="214">
        <v>18020</v>
      </c>
      <c r="Q166" s="217">
        <v>18020</v>
      </c>
      <c r="R166" s="217">
        <v>0</v>
      </c>
      <c r="S166" s="218">
        <v>0</v>
      </c>
      <c r="T166" s="76">
        <f>SUM(U166:W166)</f>
        <v>0</v>
      </c>
      <c r="U166" s="73">
        <f>'[4]13. Sociálna starostlivosť'!$H$38</f>
        <v>0</v>
      </c>
      <c r="V166" s="73">
        <f>'[4]13. Sociálna starostlivosť'!$I$38</f>
        <v>0</v>
      </c>
      <c r="W166" s="75">
        <f>'[4]13. Sociálna starostlivosť'!$J$38</f>
        <v>0</v>
      </c>
    </row>
    <row r="167" spans="1:23" ht="15.75" x14ac:dyDescent="0.25">
      <c r="B167" s="70">
        <v>2</v>
      </c>
      <c r="C167" s="84" t="s">
        <v>361</v>
      </c>
      <c r="D167" s="72" t="e">
        <f>SUM(E167:G167)</f>
        <v>#REF!</v>
      </c>
      <c r="E167" s="73">
        <v>540</v>
      </c>
      <c r="F167" s="73" t="e">
        <f>'[4]13. Sociálna starostlivosť'!#REF!</f>
        <v>#REF!</v>
      </c>
      <c r="G167" s="74" t="e">
        <f>'[4]13. Sociálna starostlivosť'!#REF!</f>
        <v>#REF!</v>
      </c>
      <c r="H167" s="72">
        <f>SUM(I167:K167)</f>
        <v>1826</v>
      </c>
      <c r="I167" s="73">
        <v>1826</v>
      </c>
      <c r="J167" s="73">
        <v>0</v>
      </c>
      <c r="K167" s="75">
        <v>0</v>
      </c>
      <c r="L167" s="76" t="e">
        <f>SUM(M167:O167)</f>
        <v>#REF!</v>
      </c>
      <c r="M167" s="73" t="e">
        <f>'[4]13. Sociálna starostlivosť'!#REF!</f>
        <v>#REF!</v>
      </c>
      <c r="N167" s="73" t="e">
        <f>'[4]13. Sociálna starostlivosť'!#REF!</f>
        <v>#REF!</v>
      </c>
      <c r="O167" s="75" t="e">
        <f>'[4]13. Sociálna starostlivosť'!#REF!</f>
        <v>#REF!</v>
      </c>
      <c r="P167" s="214">
        <v>0</v>
      </c>
      <c r="Q167" s="217">
        <v>0</v>
      </c>
      <c r="R167" s="217">
        <v>0</v>
      </c>
      <c r="S167" s="218">
        <v>0</v>
      </c>
      <c r="T167" s="76">
        <f>SUM(U167:W167)</f>
        <v>0</v>
      </c>
      <c r="U167" s="73">
        <f>'[4]13. Sociálna starostlivosť'!$H$41</f>
        <v>0</v>
      </c>
      <c r="V167" s="73">
        <f>'[4]13. Sociálna starostlivosť'!$I$41</f>
        <v>0</v>
      </c>
      <c r="W167" s="75">
        <f>'[4]13. Sociálna starostlivosť'!$J$41</f>
        <v>0</v>
      </c>
    </row>
    <row r="168" spans="1:23" ht="15.75" x14ac:dyDescent="0.25">
      <c r="B168" s="70">
        <v>3</v>
      </c>
      <c r="C168" s="84" t="s">
        <v>362</v>
      </c>
      <c r="D168" s="72" t="e">
        <f>SUM(E168:G168)</f>
        <v>#REF!</v>
      </c>
      <c r="E168" s="73">
        <v>16990</v>
      </c>
      <c r="F168" s="73" t="e">
        <f>'[4]13. Sociálna starostlivosť'!#REF!</f>
        <v>#REF!</v>
      </c>
      <c r="G168" s="74" t="e">
        <f>'[4]13. Sociálna starostlivosť'!#REF!</f>
        <v>#REF!</v>
      </c>
      <c r="H168" s="72">
        <f>SUM(I168:K168)</f>
        <v>19910</v>
      </c>
      <c r="I168" s="73">
        <v>19910</v>
      </c>
      <c r="J168" s="73">
        <v>0</v>
      </c>
      <c r="K168" s="75">
        <v>0</v>
      </c>
      <c r="L168" s="76" t="e">
        <f>SUM(M168:O168)</f>
        <v>#REF!</v>
      </c>
      <c r="M168" s="73">
        <v>20980</v>
      </c>
      <c r="N168" s="73" t="e">
        <f>'[4]13. Sociálna starostlivosť'!#REF!</f>
        <v>#REF!</v>
      </c>
      <c r="O168" s="75" t="e">
        <f>'[4]13. Sociálna starostlivosť'!#REF!</f>
        <v>#REF!</v>
      </c>
      <c r="P168" s="214">
        <v>6990</v>
      </c>
      <c r="Q168" s="217">
        <v>6990</v>
      </c>
      <c r="R168" s="217">
        <v>0</v>
      </c>
      <c r="S168" s="218">
        <v>0</v>
      </c>
      <c r="T168" s="76" t="e">
        <f>SUM(U168:W168)</f>
        <v>#REF!</v>
      </c>
      <c r="U168" s="73">
        <f>'[4]13. Sociálna starostlivosť'!$H$43</f>
        <v>0</v>
      </c>
      <c r="V168" s="73" t="e">
        <f>'[4]13. Sociálna starostlivosť'!$I$43</f>
        <v>#REF!</v>
      </c>
      <c r="W168" s="75" t="e">
        <f>'[4]13. Sociálna starostlivosť'!$J$43</f>
        <v>#REF!</v>
      </c>
    </row>
    <row r="169" spans="1:23" ht="15.75" x14ac:dyDescent="0.25">
      <c r="B169" s="193" t="s">
        <v>363</v>
      </c>
      <c r="C169" s="184" t="s">
        <v>364</v>
      </c>
      <c r="D169" s="171" t="e">
        <f>SUM(E169:G169)</f>
        <v>#REF!</v>
      </c>
      <c r="E169" s="172">
        <v>5720</v>
      </c>
      <c r="F169" s="172" t="e">
        <f>'[4]13. Sociálna starostlivosť'!#REF!</f>
        <v>#REF!</v>
      </c>
      <c r="G169" s="173" t="e">
        <f>'[4]13. Sociálna starostlivosť'!#REF!</f>
        <v>#REF!</v>
      </c>
      <c r="H169" s="171">
        <f>SUM(I169:K169)</f>
        <v>6280</v>
      </c>
      <c r="I169" s="172">
        <v>6280</v>
      </c>
      <c r="J169" s="172">
        <v>0</v>
      </c>
      <c r="K169" s="174">
        <v>0</v>
      </c>
      <c r="L169" s="175" t="e">
        <f>SUM(M169:O169)</f>
        <v>#REF!</v>
      </c>
      <c r="M169" s="172">
        <v>6250</v>
      </c>
      <c r="N169" s="172" t="e">
        <f>'[4]13. Sociálna starostlivosť'!#REF!</f>
        <v>#REF!</v>
      </c>
      <c r="O169" s="174" t="e">
        <f>'[4]13. Sociálna starostlivosť'!#REF!</f>
        <v>#REF!</v>
      </c>
      <c r="P169" s="214">
        <v>6250</v>
      </c>
      <c r="Q169" s="215">
        <v>6250</v>
      </c>
      <c r="R169" s="215">
        <v>0</v>
      </c>
      <c r="S169" s="216">
        <v>0</v>
      </c>
      <c r="T169" s="175" t="e">
        <f>SUM(U169:W169)</f>
        <v>#REF!</v>
      </c>
      <c r="U169" s="172">
        <f>'[4]13. Sociálna starostlivosť'!$H$44</f>
        <v>0</v>
      </c>
      <c r="V169" s="172" t="e">
        <f>'[4]13. Sociálna starostlivosť'!$I$44</f>
        <v>#REF!</v>
      </c>
      <c r="W169" s="174" t="e">
        <f>'[4]13. Sociálna starostlivosť'!$J$44</f>
        <v>#REF!</v>
      </c>
    </row>
    <row r="170" spans="1:23" ht="16.5" x14ac:dyDescent="0.3">
      <c r="A170" s="85"/>
      <c r="B170" s="193" t="s">
        <v>365</v>
      </c>
      <c r="C170" s="189" t="s">
        <v>366</v>
      </c>
      <c r="D170" s="171" t="e">
        <f>SUM(E170:G170)</f>
        <v>#REF!</v>
      </c>
      <c r="E170" s="172">
        <v>11274</v>
      </c>
      <c r="F170" s="172" t="e">
        <f>'[4]13. Sociálna starostlivosť'!#REF!</f>
        <v>#REF!</v>
      </c>
      <c r="G170" s="173" t="e">
        <f>'[4]13. Sociálna starostlivosť'!#REF!</f>
        <v>#REF!</v>
      </c>
      <c r="H170" s="171">
        <f>SUM(I170:K170)</f>
        <v>10658.49</v>
      </c>
      <c r="I170" s="172">
        <v>10658.49</v>
      </c>
      <c r="J170" s="172">
        <v>0</v>
      </c>
      <c r="K170" s="174">
        <v>0</v>
      </c>
      <c r="L170" s="175" t="e">
        <f>SUM(M170:O170)</f>
        <v>#REF!</v>
      </c>
      <c r="M170" s="172" t="e">
        <f>'[4]13. Sociálna starostlivosť'!#REF!</f>
        <v>#REF!</v>
      </c>
      <c r="N170" s="172" t="e">
        <f>'[4]13. Sociálna starostlivosť'!#REF!</f>
        <v>#REF!</v>
      </c>
      <c r="O170" s="174" t="e">
        <f>'[4]13. Sociálna starostlivosť'!#REF!</f>
        <v>#REF!</v>
      </c>
      <c r="P170" s="214">
        <v>10946.4</v>
      </c>
      <c r="Q170" s="215">
        <v>10946.4</v>
      </c>
      <c r="R170" s="215">
        <v>0</v>
      </c>
      <c r="S170" s="216">
        <v>0</v>
      </c>
      <c r="T170" s="175">
        <f>SUM(U170:W170)</f>
        <v>16468</v>
      </c>
      <c r="U170" s="172">
        <f>'[4]13. Sociálna starostlivosť'!$H$45</f>
        <v>16468</v>
      </c>
      <c r="V170" s="172">
        <f>'[4]13. Sociálna starostlivosť'!$I$45</f>
        <v>0</v>
      </c>
      <c r="W170" s="174">
        <f>'[4]13. Sociálna starostlivosť'!$J$45</f>
        <v>0</v>
      </c>
    </row>
    <row r="171" spans="1:23" ht="15.75" x14ac:dyDescent="0.25">
      <c r="B171" s="193" t="s">
        <v>367</v>
      </c>
      <c r="C171" s="184" t="s">
        <v>368</v>
      </c>
      <c r="D171" s="171" t="e">
        <f>SUM(D172:D172)</f>
        <v>#REF!</v>
      </c>
      <c r="E171" s="172">
        <f>SUM(E172:E172)</f>
        <v>35699</v>
      </c>
      <c r="F171" s="172" t="e">
        <f>SUM(F172:F172)</f>
        <v>#REF!</v>
      </c>
      <c r="G171" s="173" t="e">
        <f t="shared" ref="G171:W171" si="79">SUM(G172)</f>
        <v>#REF!</v>
      </c>
      <c r="H171" s="171">
        <f t="shared" si="79"/>
        <v>11959.49</v>
      </c>
      <c r="I171" s="172">
        <f t="shared" si="79"/>
        <v>11959.49</v>
      </c>
      <c r="J171" s="172">
        <f t="shared" si="79"/>
        <v>0</v>
      </c>
      <c r="K171" s="174">
        <f t="shared" si="79"/>
        <v>0</v>
      </c>
      <c r="L171" s="175" t="e">
        <f t="shared" si="79"/>
        <v>#REF!</v>
      </c>
      <c r="M171" s="172" t="e">
        <f t="shared" si="79"/>
        <v>#REF!</v>
      </c>
      <c r="N171" s="172" t="e">
        <f t="shared" si="79"/>
        <v>#REF!</v>
      </c>
      <c r="O171" s="174" t="e">
        <f t="shared" si="79"/>
        <v>#REF!</v>
      </c>
      <c r="P171" s="214">
        <v>4445.47</v>
      </c>
      <c r="Q171" s="215">
        <v>4445.47</v>
      </c>
      <c r="R171" s="215">
        <v>0</v>
      </c>
      <c r="S171" s="216">
        <v>0</v>
      </c>
      <c r="T171" s="175" t="e">
        <f t="shared" si="79"/>
        <v>#REF!</v>
      </c>
      <c r="U171" s="172">
        <f t="shared" si="79"/>
        <v>150</v>
      </c>
      <c r="V171" s="172" t="e">
        <f t="shared" si="79"/>
        <v>#REF!</v>
      </c>
      <c r="W171" s="174" t="e">
        <f t="shared" si="79"/>
        <v>#REF!</v>
      </c>
    </row>
    <row r="172" spans="1:23" ht="15.75" x14ac:dyDescent="0.25">
      <c r="B172" s="70">
        <v>1</v>
      </c>
      <c r="C172" s="84" t="s">
        <v>369</v>
      </c>
      <c r="D172" s="72" t="e">
        <f>SUM(E172:G172)</f>
        <v>#REF!</v>
      </c>
      <c r="E172" s="73">
        <v>35699</v>
      </c>
      <c r="F172" s="73" t="e">
        <f>'[4]13. Sociálna starostlivosť'!#REF!</f>
        <v>#REF!</v>
      </c>
      <c r="G172" s="74" t="e">
        <f>'[4]13. Sociálna starostlivosť'!#REF!</f>
        <v>#REF!</v>
      </c>
      <c r="H172" s="72">
        <f>SUM(I172:K172)</f>
        <v>11959.49</v>
      </c>
      <c r="I172" s="73">
        <v>11959.49</v>
      </c>
      <c r="J172" s="73">
        <v>0</v>
      </c>
      <c r="K172" s="75">
        <v>0</v>
      </c>
      <c r="L172" s="76" t="e">
        <f>SUM(M172:O172)</f>
        <v>#REF!</v>
      </c>
      <c r="M172" s="73" t="e">
        <f>'[4]13. Sociálna starostlivosť'!#REF!</f>
        <v>#REF!</v>
      </c>
      <c r="N172" s="73" t="e">
        <f>'[4]13. Sociálna starostlivosť'!#REF!</f>
        <v>#REF!</v>
      </c>
      <c r="O172" s="75" t="e">
        <f>'[4]13. Sociálna starostlivosť'!#REF!</f>
        <v>#REF!</v>
      </c>
      <c r="P172" s="214">
        <v>4445.47</v>
      </c>
      <c r="Q172" s="217">
        <v>4445.47</v>
      </c>
      <c r="R172" s="217">
        <v>0</v>
      </c>
      <c r="S172" s="218">
        <v>0</v>
      </c>
      <c r="T172" s="76" t="e">
        <f>SUM(U172:W172)</f>
        <v>#REF!</v>
      </c>
      <c r="U172" s="73">
        <f>'[4]13. Sociálna starostlivosť'!$H$54</f>
        <v>150</v>
      </c>
      <c r="V172" s="73" t="e">
        <f>'[4]13. Sociálna starostlivosť'!$I$54</f>
        <v>#REF!</v>
      </c>
      <c r="W172" s="75" t="e">
        <f>'[4]13. Sociálna starostlivosť'!$J$54</f>
        <v>#REF!</v>
      </c>
    </row>
    <row r="173" spans="1:23" ht="17.25" thickBot="1" x14ac:dyDescent="0.35">
      <c r="A173" s="85"/>
      <c r="B173" s="190" t="s">
        <v>370</v>
      </c>
      <c r="C173" s="191" t="s">
        <v>371</v>
      </c>
      <c r="D173" s="178" t="e">
        <f>SUM(E173:G173)</f>
        <v>#REF!</v>
      </c>
      <c r="E173" s="179">
        <v>832</v>
      </c>
      <c r="F173" s="179" t="e">
        <f>'[4]13. Sociálna starostlivosť'!#REF!</f>
        <v>#REF!</v>
      </c>
      <c r="G173" s="180" t="e">
        <f>'[4]13. Sociálna starostlivosť'!#REF!</f>
        <v>#REF!</v>
      </c>
      <c r="H173" s="178" t="e">
        <f>SUM(I173:K173)</f>
        <v>#REF!</v>
      </c>
      <c r="I173" s="179" t="e">
        <f>'[4]13. Sociálna starostlivosť'!#REF!</f>
        <v>#REF!</v>
      </c>
      <c r="J173" s="179">
        <v>0</v>
      </c>
      <c r="K173" s="188">
        <v>0</v>
      </c>
      <c r="L173" s="187" t="e">
        <f>SUM(M173:O173)</f>
        <v>#REF!</v>
      </c>
      <c r="M173" s="179" t="e">
        <f>'[4]13. Sociálna starostlivosť'!#REF!</f>
        <v>#REF!</v>
      </c>
      <c r="N173" s="179" t="e">
        <f>'[4]13. Sociálna starostlivosť'!#REF!</f>
        <v>#REF!</v>
      </c>
      <c r="O173" s="188" t="e">
        <f>'[4]13. Sociálna starostlivosť'!#REF!</f>
        <v>#REF!</v>
      </c>
      <c r="P173" s="224">
        <v>0</v>
      </c>
      <c r="Q173" s="225">
        <v>0</v>
      </c>
      <c r="R173" s="225">
        <v>0</v>
      </c>
      <c r="S173" s="226">
        <v>0</v>
      </c>
      <c r="T173" s="187" t="e">
        <f>SUM(U173:W173)</f>
        <v>#REF!</v>
      </c>
      <c r="U173" s="179">
        <f>'[4]13. Sociálna starostlivosť'!$H$75</f>
        <v>1300</v>
      </c>
      <c r="V173" s="179" t="e">
        <f>'[4]13. Sociálna starostlivosť'!$I$75</f>
        <v>#REF!</v>
      </c>
      <c r="W173" s="188" t="e">
        <f>'[4]13. Sociálna starostlivosť'!$J$75</f>
        <v>#REF!</v>
      </c>
    </row>
    <row r="174" spans="1:23" s="63" customFormat="1" ht="17.25" thickBot="1" x14ac:dyDescent="0.35">
      <c r="A174" s="93"/>
      <c r="B174" s="161" t="s">
        <v>372</v>
      </c>
      <c r="C174" s="162"/>
      <c r="D174" s="163" t="e">
        <f>SUM(E174:G174)</f>
        <v>#REF!</v>
      </c>
      <c r="E174" s="164">
        <v>303254</v>
      </c>
      <c r="F174" s="164" t="e">
        <f>'[4]14. Bývanie'!#REF!</f>
        <v>#REF!</v>
      </c>
      <c r="G174" s="165">
        <v>112360</v>
      </c>
      <c r="H174" s="166">
        <f>SUM(I174:K174)</f>
        <v>423841</v>
      </c>
      <c r="I174" s="167">
        <v>308731</v>
      </c>
      <c r="J174" s="167">
        <v>0</v>
      </c>
      <c r="K174" s="168">
        <v>115110</v>
      </c>
      <c r="L174" s="163" t="e">
        <f>SUM(M174:O174)</f>
        <v>#REF!</v>
      </c>
      <c r="M174" s="164" t="e">
        <f>'[4]14. Bývanie'!#REF!</f>
        <v>#REF!</v>
      </c>
      <c r="N174" s="164" t="e">
        <f>'[4]14. Bývanie'!#REF!</f>
        <v>#REF!</v>
      </c>
      <c r="O174" s="164" t="e">
        <f>'[4]14. Bývanie'!#REF!</f>
        <v>#REF!</v>
      </c>
      <c r="P174" s="243">
        <v>407863.46</v>
      </c>
      <c r="Q174" s="244">
        <v>289949.36</v>
      </c>
      <c r="R174" s="244">
        <v>0</v>
      </c>
      <c r="S174" s="244">
        <v>117914.1</v>
      </c>
      <c r="T174" s="163">
        <f>SUM(U174:W174)</f>
        <v>450923</v>
      </c>
      <c r="U174" s="164">
        <f>'[4]14. Bývanie'!$H$18</f>
        <v>329843</v>
      </c>
      <c r="V174" s="164">
        <f>'[4]14. Bývanie'!$I$18</f>
        <v>0</v>
      </c>
      <c r="W174" s="164">
        <f>'[4]14. Bývanie'!$J$18</f>
        <v>121080</v>
      </c>
    </row>
    <row r="175" spans="1:23" s="63" customFormat="1" ht="14.25" x14ac:dyDescent="0.2">
      <c r="A175" s="93"/>
      <c r="B175" s="154" t="s">
        <v>373</v>
      </c>
      <c r="C175" s="158"/>
      <c r="D175" s="149" t="e">
        <f t="shared" ref="D175:W175" si="80">SUM(D176:D178)</f>
        <v>#REF!</v>
      </c>
      <c r="E175" s="150" t="e">
        <f t="shared" si="80"/>
        <v>#REF!</v>
      </c>
      <c r="F175" s="150" t="e">
        <f t="shared" si="80"/>
        <v>#REF!</v>
      </c>
      <c r="G175" s="151" t="e">
        <f t="shared" si="80"/>
        <v>#REF!</v>
      </c>
      <c r="H175" s="149" t="e">
        <f t="shared" si="80"/>
        <v>#REF!</v>
      </c>
      <c r="I175" s="150">
        <f t="shared" si="80"/>
        <v>1482459.49</v>
      </c>
      <c r="J175" s="150">
        <f t="shared" si="80"/>
        <v>12620.49</v>
      </c>
      <c r="K175" s="152" t="e">
        <f t="shared" si="80"/>
        <v>#REF!</v>
      </c>
      <c r="L175" s="153" t="e">
        <f t="shared" si="80"/>
        <v>#REF!</v>
      </c>
      <c r="M175" s="150" t="e">
        <f t="shared" si="80"/>
        <v>#REF!</v>
      </c>
      <c r="N175" s="150" t="e">
        <f t="shared" si="80"/>
        <v>#REF!</v>
      </c>
      <c r="O175" s="152" t="e">
        <f t="shared" si="80"/>
        <v>#REF!</v>
      </c>
      <c r="P175" s="222">
        <v>1574450.76</v>
      </c>
      <c r="Q175" s="223">
        <v>1574450.76</v>
      </c>
      <c r="R175" s="223">
        <v>0</v>
      </c>
      <c r="S175" s="227">
        <v>0</v>
      </c>
      <c r="T175" s="153" t="e">
        <f t="shared" si="80"/>
        <v>#REF!</v>
      </c>
      <c r="U175" s="150" t="e">
        <f t="shared" si="80"/>
        <v>#REF!</v>
      </c>
      <c r="V175" s="150" t="e">
        <f t="shared" si="80"/>
        <v>#REF!</v>
      </c>
      <c r="W175" s="152" t="e">
        <f t="shared" si="80"/>
        <v>#REF!</v>
      </c>
    </row>
    <row r="176" spans="1:23" x14ac:dyDescent="0.2">
      <c r="B176" s="97"/>
      <c r="C176" s="98" t="s">
        <v>374</v>
      </c>
      <c r="D176" s="72" t="e">
        <f>SUM(E176:G176)</f>
        <v>#REF!</v>
      </c>
      <c r="E176" s="73">
        <v>57145.49</v>
      </c>
      <c r="F176" s="73">
        <v>7954</v>
      </c>
      <c r="G176" s="74" t="e">
        <f>'[4]15. Administratíva'!#REF!</f>
        <v>#REF!</v>
      </c>
      <c r="H176" s="72" t="e">
        <f>SUM(I176:K176)</f>
        <v>#REF!</v>
      </c>
      <c r="I176" s="73">
        <v>245337.49</v>
      </c>
      <c r="J176" s="73">
        <v>12620.49</v>
      </c>
      <c r="K176" s="75" t="e">
        <f>'[4]15. Administratíva'!#REF!</f>
        <v>#REF!</v>
      </c>
      <c r="L176" s="76" t="e">
        <f>SUM(M176:O176)</f>
        <v>#REF!</v>
      </c>
      <c r="M176" s="73" t="e">
        <f>'[4]15. Administratíva'!#REF!</f>
        <v>#REF!</v>
      </c>
      <c r="N176" s="73" t="e">
        <f>'[4]15. Administratíva'!#REF!</f>
        <v>#REF!</v>
      </c>
      <c r="O176" s="75" t="e">
        <f>'[4]15. Administratíva'!#REF!</f>
        <v>#REF!</v>
      </c>
      <c r="P176" s="245">
        <v>441956.04</v>
      </c>
      <c r="Q176" s="217">
        <v>441956.04</v>
      </c>
      <c r="R176" s="217">
        <v>0</v>
      </c>
      <c r="S176" s="218">
        <v>0</v>
      </c>
      <c r="T176" s="76" t="e">
        <f>SUM(U176:W176)</f>
        <v>#REF!</v>
      </c>
      <c r="U176" s="73">
        <f>'[4]15. Administratíva'!$H$89</f>
        <v>1343</v>
      </c>
      <c r="V176" s="73" t="e">
        <f>'[4]15. Administratíva'!$I$89</f>
        <v>#REF!</v>
      </c>
      <c r="W176" s="75" t="e">
        <f>'[4]15. Administratíva'!$J$89</f>
        <v>#REF!</v>
      </c>
    </row>
    <row r="177" spans="1:23" x14ac:dyDescent="0.2">
      <c r="B177" s="97"/>
      <c r="C177" s="98" t="s">
        <v>375</v>
      </c>
      <c r="D177" s="72" t="e">
        <f>SUM(E177:G177)</f>
        <v>#REF!</v>
      </c>
      <c r="E177" s="73" t="e">
        <f>'[4]15. Administratíva'!#REF!</f>
        <v>#REF!</v>
      </c>
      <c r="F177" s="73" t="e">
        <f>'[4]15. Administratíva'!#REF!</f>
        <v>#REF!</v>
      </c>
      <c r="G177" s="74">
        <v>0</v>
      </c>
      <c r="H177" s="72">
        <f>SUM(I177:K177)</f>
        <v>132775</v>
      </c>
      <c r="I177" s="73">
        <v>0</v>
      </c>
      <c r="J177" s="73">
        <v>0</v>
      </c>
      <c r="K177" s="75">
        <v>132775</v>
      </c>
      <c r="L177" s="76" t="e">
        <f>SUM(M177:O177)</f>
        <v>#REF!</v>
      </c>
      <c r="M177" s="73" t="e">
        <f>'[4]15. Administratíva'!#REF!</f>
        <v>#REF!</v>
      </c>
      <c r="N177" s="73" t="e">
        <f>'[4]15. Administratíva'!#REF!</f>
        <v>#REF!</v>
      </c>
      <c r="O177" s="75" t="e">
        <f>'[4]15. Administratíva'!#REF!</f>
        <v>#REF!</v>
      </c>
      <c r="P177" s="245">
        <v>0</v>
      </c>
      <c r="Q177" s="217">
        <v>0</v>
      </c>
      <c r="R177" s="217">
        <v>0</v>
      </c>
      <c r="S177" s="218">
        <v>0</v>
      </c>
      <c r="T177" s="76" t="e">
        <f>SUM(U177:W177)</f>
        <v>#REF!</v>
      </c>
      <c r="U177" s="73" t="e">
        <f>'[4]15. Administratíva'!$H$91</f>
        <v>#REF!</v>
      </c>
      <c r="V177" s="73" t="e">
        <f>'[4]15. Administratíva'!$I$91</f>
        <v>#REF!</v>
      </c>
      <c r="W177" s="75" t="e">
        <f>'[4]15. Administratíva'!$J$91</f>
        <v>#REF!</v>
      </c>
    </row>
    <row r="178" spans="1:23" ht="13.5" thickBot="1" x14ac:dyDescent="0.25">
      <c r="A178" s="85"/>
      <c r="B178" s="99"/>
      <c r="C178" s="100" t="s">
        <v>376</v>
      </c>
      <c r="D178" s="79" t="e">
        <f>SUM(E178:G178)</f>
        <v>#REF!</v>
      </c>
      <c r="E178" s="80">
        <v>1396287.49</v>
      </c>
      <c r="F178" s="80" t="e">
        <f>'[4]15. Administratíva'!#REF!</f>
        <v>#REF!</v>
      </c>
      <c r="G178" s="81" t="e">
        <f>'[4]15. Administratíva'!#REF!</f>
        <v>#REF!</v>
      </c>
      <c r="H178" s="79">
        <f>SUM(I178:K178)</f>
        <v>1237122</v>
      </c>
      <c r="I178" s="80">
        <v>1237122</v>
      </c>
      <c r="J178" s="80">
        <v>0</v>
      </c>
      <c r="K178" s="90">
        <v>0</v>
      </c>
      <c r="L178" s="89" t="e">
        <f>SUM(M178:O178)</f>
        <v>#REF!</v>
      </c>
      <c r="M178" s="80">
        <v>1124957</v>
      </c>
      <c r="N178" s="80" t="e">
        <f>'[4]15. Administratíva'!#REF!</f>
        <v>#REF!</v>
      </c>
      <c r="O178" s="90" t="e">
        <f>'[4]15. Administratíva'!#REF!</f>
        <v>#REF!</v>
      </c>
      <c r="P178" s="246">
        <v>1132494.72</v>
      </c>
      <c r="Q178" s="232">
        <v>1132494.72</v>
      </c>
      <c r="R178" s="232">
        <v>0</v>
      </c>
      <c r="S178" s="233">
        <v>0</v>
      </c>
      <c r="T178" s="89">
        <f>SUM(U178:W178)</f>
        <v>1303806</v>
      </c>
      <c r="U178" s="80">
        <f>'[5]15. Administratíva'!$Q$4</f>
        <v>1303806</v>
      </c>
      <c r="V178" s="80">
        <f>'[4]15. Administratíva'!$I$4</f>
        <v>0</v>
      </c>
      <c r="W178" s="90">
        <f>'[4]15. Administratíva'!$J$4</f>
        <v>0</v>
      </c>
    </row>
    <row r="181" spans="1:23" x14ac:dyDescent="0.2">
      <c r="A181" s="85"/>
    </row>
    <row r="187" spans="1:23" x14ac:dyDescent="0.2">
      <c r="A187" s="85"/>
    </row>
    <row r="188" spans="1:23" x14ac:dyDescent="0.2">
      <c r="A188" s="85"/>
    </row>
    <row r="190" spans="1:23" x14ac:dyDescent="0.2">
      <c r="A190" s="53"/>
    </row>
    <row r="191" spans="1:23" x14ac:dyDescent="0.2">
      <c r="A191" s="53"/>
    </row>
    <row r="192" spans="1:23" x14ac:dyDescent="0.2">
      <c r="A192" s="53"/>
    </row>
    <row r="193" spans="1:1" x14ac:dyDescent="0.2">
      <c r="A193" s="53"/>
    </row>
    <row r="194" spans="1:1" x14ac:dyDescent="0.2">
      <c r="A194" s="53"/>
    </row>
    <row r="195" spans="1:1" x14ac:dyDescent="0.2">
      <c r="A195" s="53"/>
    </row>
    <row r="196" spans="1:1" x14ac:dyDescent="0.2">
      <c r="A196" s="53"/>
    </row>
    <row r="197" spans="1:1" x14ac:dyDescent="0.2">
      <c r="A197" s="85"/>
    </row>
    <row r="210" spans="4:4" x14ac:dyDescent="0.2">
      <c r="D210" s="50"/>
    </row>
    <row r="211" spans="4:4" x14ac:dyDescent="0.2">
      <c r="D211" s="50"/>
    </row>
    <row r="212" spans="4:4" x14ac:dyDescent="0.2">
      <c r="D212" s="50"/>
    </row>
    <row r="213" spans="4:4" x14ac:dyDescent="0.2">
      <c r="D213" s="50"/>
    </row>
    <row r="214" spans="4:4" x14ac:dyDescent="0.2">
      <c r="D214" s="50"/>
    </row>
    <row r="215" spans="4:4" x14ac:dyDescent="0.2">
      <c r="D215" s="50"/>
    </row>
    <row r="216" spans="4:4" x14ac:dyDescent="0.2">
      <c r="D216" s="50"/>
    </row>
    <row r="217" spans="4:4" x14ac:dyDescent="0.2">
      <c r="D217" s="50"/>
    </row>
    <row r="218" spans="4:4" x14ac:dyDescent="0.2">
      <c r="D218" s="50"/>
    </row>
    <row r="219" spans="4:4" x14ac:dyDescent="0.2">
      <c r="D219" s="50"/>
    </row>
    <row r="220" spans="4:4" x14ac:dyDescent="0.2">
      <c r="D220" s="50"/>
    </row>
    <row r="221" spans="4:4" x14ac:dyDescent="0.2">
      <c r="D221" s="50"/>
    </row>
    <row r="222" spans="4:4" x14ac:dyDescent="0.2">
      <c r="D222" s="50"/>
    </row>
    <row r="223" spans="4:4" x14ac:dyDescent="0.2">
      <c r="D223" s="50"/>
    </row>
    <row r="224" spans="4:4" x14ac:dyDescent="0.2">
      <c r="D224" s="50"/>
    </row>
    <row r="225" spans="4:4" x14ac:dyDescent="0.2">
      <c r="D225" s="50"/>
    </row>
    <row r="226" spans="4:4" x14ac:dyDescent="0.2">
      <c r="D226" s="50"/>
    </row>
    <row r="227" spans="4:4" x14ac:dyDescent="0.2">
      <c r="D227" s="50"/>
    </row>
    <row r="228" spans="4:4" x14ac:dyDescent="0.2">
      <c r="D228" s="50"/>
    </row>
    <row r="229" spans="4:4" x14ac:dyDescent="0.2">
      <c r="D229" s="50"/>
    </row>
    <row r="230" spans="4:4" x14ac:dyDescent="0.2">
      <c r="D230" s="50"/>
    </row>
    <row r="231" spans="4:4" x14ac:dyDescent="0.2">
      <c r="D231" s="50"/>
    </row>
    <row r="232" spans="4:4" x14ac:dyDescent="0.2">
      <c r="D232" s="50"/>
    </row>
    <row r="233" spans="4:4" x14ac:dyDescent="0.2">
      <c r="D233" s="50"/>
    </row>
    <row r="234" spans="4:4" x14ac:dyDescent="0.2">
      <c r="D234" s="50"/>
    </row>
    <row r="235" spans="4:4" x14ac:dyDescent="0.2">
      <c r="D235" s="50"/>
    </row>
    <row r="236" spans="4:4" x14ac:dyDescent="0.2">
      <c r="D236" s="50"/>
    </row>
    <row r="237" spans="4:4" x14ac:dyDescent="0.2">
      <c r="D237" s="50"/>
    </row>
    <row r="238" spans="4:4" x14ac:dyDescent="0.2">
      <c r="D238" s="50"/>
    </row>
    <row r="239" spans="4:4" x14ac:dyDescent="0.2">
      <c r="D239" s="50"/>
    </row>
    <row r="240" spans="4:4" x14ac:dyDescent="0.2">
      <c r="D240" s="50"/>
    </row>
    <row r="241" spans="4:4" x14ac:dyDescent="0.2">
      <c r="D241" s="50"/>
    </row>
    <row r="242" spans="4:4" x14ac:dyDescent="0.2">
      <c r="D242" s="50"/>
    </row>
    <row r="243" spans="4:4" x14ac:dyDescent="0.2">
      <c r="D243" s="50"/>
    </row>
    <row r="244" spans="4:4" x14ac:dyDescent="0.2">
      <c r="D244" s="50"/>
    </row>
    <row r="245" spans="4:4" x14ac:dyDescent="0.2">
      <c r="D245" s="50"/>
    </row>
    <row r="246" spans="4:4" x14ac:dyDescent="0.2">
      <c r="D246" s="50"/>
    </row>
    <row r="247" spans="4:4" x14ac:dyDescent="0.2">
      <c r="D247" s="50"/>
    </row>
    <row r="248" spans="4:4" x14ac:dyDescent="0.2">
      <c r="D248" s="50"/>
    </row>
    <row r="249" spans="4:4" x14ac:dyDescent="0.2">
      <c r="D249" s="50"/>
    </row>
    <row r="250" spans="4:4" x14ac:dyDescent="0.2">
      <c r="D250" s="50"/>
    </row>
    <row r="251" spans="4:4" x14ac:dyDescent="0.2">
      <c r="D251" s="50"/>
    </row>
    <row r="252" spans="4:4" x14ac:dyDescent="0.2">
      <c r="D252" s="50"/>
    </row>
    <row r="253" spans="4:4" x14ac:dyDescent="0.2">
      <c r="D253" s="50"/>
    </row>
    <row r="254" spans="4:4" x14ac:dyDescent="0.2">
      <c r="D254" s="50"/>
    </row>
    <row r="255" spans="4:4" x14ac:dyDescent="0.2">
      <c r="D255" s="50"/>
    </row>
    <row r="256" spans="4:4" x14ac:dyDescent="0.2">
      <c r="D256" s="50"/>
    </row>
    <row r="257" spans="4:4" x14ac:dyDescent="0.2">
      <c r="D257" s="50"/>
    </row>
    <row r="258" spans="4:4" x14ac:dyDescent="0.2">
      <c r="D258" s="50"/>
    </row>
    <row r="259" spans="4:4" x14ac:dyDescent="0.2">
      <c r="D259" s="50"/>
    </row>
    <row r="260" spans="4:4" x14ac:dyDescent="0.2">
      <c r="D260" s="50"/>
    </row>
    <row r="261" spans="4:4" x14ac:dyDescent="0.2">
      <c r="D261" s="50"/>
    </row>
    <row r="262" spans="4:4" x14ac:dyDescent="0.2">
      <c r="D262" s="50"/>
    </row>
    <row r="263" spans="4:4" x14ac:dyDescent="0.2">
      <c r="D263" s="50"/>
    </row>
    <row r="264" spans="4:4" x14ac:dyDescent="0.2">
      <c r="D264" s="50"/>
    </row>
    <row r="265" spans="4:4" x14ac:dyDescent="0.2">
      <c r="D265" s="50"/>
    </row>
    <row r="266" spans="4:4" x14ac:dyDescent="0.2">
      <c r="D266" s="50"/>
    </row>
    <row r="267" spans="4:4" x14ac:dyDescent="0.2">
      <c r="D267" s="50"/>
    </row>
    <row r="268" spans="4:4" x14ac:dyDescent="0.2">
      <c r="D268" s="50"/>
    </row>
    <row r="269" spans="4:4" x14ac:dyDescent="0.2">
      <c r="D269" s="50"/>
    </row>
    <row r="270" spans="4:4" x14ac:dyDescent="0.2">
      <c r="D270" s="50"/>
    </row>
    <row r="271" spans="4:4" x14ac:dyDescent="0.2">
      <c r="D271" s="50"/>
    </row>
    <row r="272" spans="4:4" x14ac:dyDescent="0.2">
      <c r="D272" s="50"/>
    </row>
    <row r="273" spans="4:4" x14ac:dyDescent="0.2">
      <c r="D273" s="50"/>
    </row>
    <row r="274" spans="4:4" x14ac:dyDescent="0.2">
      <c r="D274" s="50"/>
    </row>
    <row r="275" spans="4:4" x14ac:dyDescent="0.2">
      <c r="D275" s="50"/>
    </row>
    <row r="276" spans="4:4" x14ac:dyDescent="0.2">
      <c r="D276" s="50"/>
    </row>
    <row r="277" spans="4:4" x14ac:dyDescent="0.2">
      <c r="D277" s="50"/>
    </row>
    <row r="278" spans="4:4" x14ac:dyDescent="0.2">
      <c r="D278" s="50"/>
    </row>
    <row r="279" spans="4:4" x14ac:dyDescent="0.2">
      <c r="D279" s="50"/>
    </row>
    <row r="280" spans="4:4" x14ac:dyDescent="0.2">
      <c r="D280" s="50"/>
    </row>
    <row r="281" spans="4:4" x14ac:dyDescent="0.2">
      <c r="D281" s="50"/>
    </row>
    <row r="282" spans="4:4" x14ac:dyDescent="0.2">
      <c r="D282" s="50"/>
    </row>
    <row r="283" spans="4:4" x14ac:dyDescent="0.2">
      <c r="D283" s="50"/>
    </row>
    <row r="284" spans="4:4" x14ac:dyDescent="0.2">
      <c r="D284" s="50"/>
    </row>
    <row r="285" spans="4:4" x14ac:dyDescent="0.2">
      <c r="D285" s="50"/>
    </row>
    <row r="286" spans="4:4" x14ac:dyDescent="0.2">
      <c r="D286" s="50"/>
    </row>
    <row r="287" spans="4:4" x14ac:dyDescent="0.2">
      <c r="D287" s="50"/>
    </row>
    <row r="288" spans="4:4" x14ac:dyDescent="0.2">
      <c r="D288" s="50"/>
    </row>
    <row r="289" spans="4:4" x14ac:dyDescent="0.2">
      <c r="D289" s="50"/>
    </row>
    <row r="290" spans="4:4" x14ac:dyDescent="0.2">
      <c r="D290" s="50"/>
    </row>
    <row r="291" spans="4:4" x14ac:dyDescent="0.2">
      <c r="D291" s="50"/>
    </row>
    <row r="292" spans="4:4" x14ac:dyDescent="0.2">
      <c r="D292" s="50"/>
    </row>
    <row r="293" spans="4:4" x14ac:dyDescent="0.2">
      <c r="D293" s="50"/>
    </row>
    <row r="294" spans="4:4" x14ac:dyDescent="0.2">
      <c r="D294" s="50"/>
    </row>
    <row r="295" spans="4:4" x14ac:dyDescent="0.2">
      <c r="D295" s="50"/>
    </row>
    <row r="296" spans="4:4" x14ac:dyDescent="0.2">
      <c r="D296" s="50"/>
    </row>
    <row r="297" spans="4:4" x14ac:dyDescent="0.2">
      <c r="D297" s="50"/>
    </row>
    <row r="298" spans="4:4" x14ac:dyDescent="0.2">
      <c r="D298" s="50"/>
    </row>
    <row r="299" spans="4:4" x14ac:dyDescent="0.2">
      <c r="D299" s="50"/>
    </row>
    <row r="300" spans="4:4" x14ac:dyDescent="0.2">
      <c r="D300" s="50"/>
    </row>
    <row r="301" spans="4:4" x14ac:dyDescent="0.2">
      <c r="D301" s="50"/>
    </row>
    <row r="302" spans="4:4" x14ac:dyDescent="0.2">
      <c r="D302" s="50"/>
    </row>
    <row r="303" spans="4:4" x14ac:dyDescent="0.2">
      <c r="D303" s="50"/>
    </row>
    <row r="304" spans="4:4" x14ac:dyDescent="0.2">
      <c r="D304" s="50"/>
    </row>
    <row r="305" spans="4:4" x14ac:dyDescent="0.2">
      <c r="D305" s="50"/>
    </row>
    <row r="306" spans="4:4" x14ac:dyDescent="0.2">
      <c r="D306" s="50"/>
    </row>
  </sheetData>
  <sheetProtection selectLockedCells="1" selectUnlockedCells="1"/>
  <mergeCells count="11">
    <mergeCell ref="P5:S5"/>
    <mergeCell ref="Q6:S6"/>
    <mergeCell ref="T5:W5"/>
    <mergeCell ref="U6:W6"/>
    <mergeCell ref="B6:C7"/>
    <mergeCell ref="E6:G6"/>
    <mergeCell ref="I6:K6"/>
    <mergeCell ref="M6:O6"/>
    <mergeCell ref="D5:G5"/>
    <mergeCell ref="H5:K5"/>
    <mergeCell ref="L5:O5"/>
  </mergeCells>
  <phoneticPr fontId="0" type="noConversion"/>
  <pageMargins left="0.78740157480314965" right="0.78740157480314965" top="0.98425196850393704" bottom="0.98425196850393704" header="0.51181102362204722" footer="0.51181102362204722"/>
  <pageSetup paperSize="9" scale="44" firstPageNumber="0" fitToHeight="0" orientation="landscape" horizontalDpi="300" verticalDpi="300" r:id="rId1"/>
  <headerFooter alignWithMargins="0">
    <oddFooter>&amp;CStránka &amp;P&amp;R&amp;A</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8"/>
  <sheetViews>
    <sheetView workbookViewId="0">
      <selection sqref="A1:F1"/>
    </sheetView>
  </sheetViews>
  <sheetFormatPr defaultColWidth="19.42578125" defaultRowHeight="12.75" x14ac:dyDescent="0.2"/>
  <cols>
    <col min="1" max="1" width="34.28515625" style="101" customWidth="1"/>
    <col min="2" max="3" width="18.7109375" style="101" customWidth="1"/>
    <col min="4" max="4" width="19.42578125" style="102"/>
    <col min="5" max="5" width="24.42578125" style="102" bestFit="1" customWidth="1"/>
    <col min="6" max="6" width="24.5703125" style="102" customWidth="1"/>
    <col min="7" max="252" width="9.140625" style="101" customWidth="1"/>
    <col min="253" max="253" width="34.28515625" style="101" customWidth="1"/>
    <col min="254" max="255" width="18.7109375" style="101" customWidth="1"/>
    <col min="256" max="16384" width="19.42578125" style="101"/>
  </cols>
  <sheetData>
    <row r="1" spans="1:6" ht="15.75" customHeight="1" x14ac:dyDescent="0.25">
      <c r="A1" s="727" t="s">
        <v>392</v>
      </c>
      <c r="B1" s="727"/>
      <c r="C1" s="727"/>
      <c r="D1" s="727"/>
      <c r="E1" s="727"/>
      <c r="F1" s="727"/>
    </row>
    <row r="3" spans="1:6" x14ac:dyDescent="0.2">
      <c r="A3" s="103"/>
      <c r="B3" s="104" t="s">
        <v>0</v>
      </c>
      <c r="C3" s="104" t="s">
        <v>1</v>
      </c>
      <c r="D3" s="104" t="s">
        <v>2</v>
      </c>
      <c r="E3" s="104" t="s">
        <v>391</v>
      </c>
      <c r="F3" s="104" t="s">
        <v>387</v>
      </c>
    </row>
    <row r="4" spans="1:6" ht="15.75" x14ac:dyDescent="0.25">
      <c r="A4" s="105" t="s">
        <v>377</v>
      </c>
      <c r="B4" s="106">
        <f>'pomocná tabuľka - príjmy 2013'!B3</f>
        <v>10611235.030000001</v>
      </c>
      <c r="C4" s="106">
        <f>'pomocná tabuľka - príjmy 2013'!C3</f>
        <v>10916798.300000001</v>
      </c>
      <c r="D4" s="107">
        <f>'pomocná tabuľka - príjmy 2013'!D3</f>
        <v>11688460</v>
      </c>
      <c r="E4" s="107">
        <f>'pomocná tabuľka - príjmy 2013'!E3</f>
        <v>11192555</v>
      </c>
      <c r="F4" s="107">
        <f>'pomocná tabuľka - príjmy 2013'!F3</f>
        <v>11690737</v>
      </c>
    </row>
    <row r="5" spans="1:6" ht="15.75" x14ac:dyDescent="0.25">
      <c r="A5" s="105" t="s">
        <v>378</v>
      </c>
      <c r="B5" s="106" t="e">
        <f>'pomocná tabuľka - výdavky 2013'!E8</f>
        <v>#REF!</v>
      </c>
      <c r="C5" s="106">
        <v>10615926</v>
      </c>
      <c r="D5" s="107" t="e">
        <f>'pomocná tabuľka - výdavky 2013'!M8</f>
        <v>#REF!</v>
      </c>
      <c r="E5" s="107">
        <f>'pomocná tabuľka - výdavky 2013'!Q8</f>
        <v>10730799.140000001</v>
      </c>
      <c r="F5" s="107" t="e">
        <f>'pomocná tabuľka - výdavky 2013'!U8</f>
        <v>#REF!</v>
      </c>
    </row>
    <row r="6" spans="1:6" ht="15.75" x14ac:dyDescent="0.25">
      <c r="A6" s="105" t="s">
        <v>379</v>
      </c>
      <c r="B6" s="106" t="e">
        <f>B4-B5</f>
        <v>#REF!</v>
      </c>
      <c r="C6" s="106">
        <f>C4-C5</f>
        <v>300872.30000000075</v>
      </c>
      <c r="D6" s="107" t="e">
        <f>D4-D5</f>
        <v>#REF!</v>
      </c>
      <c r="E6" s="107">
        <f>E4-E5</f>
        <v>461755.8599999994</v>
      </c>
      <c r="F6" s="107" t="e">
        <f>F4-F5</f>
        <v>#REF!</v>
      </c>
    </row>
    <row r="7" spans="1:6" ht="15.75" x14ac:dyDescent="0.25">
      <c r="A7" s="105"/>
      <c r="B7" s="106"/>
      <c r="C7" s="106"/>
      <c r="D7" s="107"/>
      <c r="E7" s="107"/>
      <c r="F7" s="107"/>
    </row>
    <row r="8" spans="1:6" ht="15.75" x14ac:dyDescent="0.25">
      <c r="A8" s="105" t="s">
        <v>380</v>
      </c>
      <c r="B8" s="106">
        <f>'pomocná tabuľka - príjmy 2013'!B112</f>
        <v>761844.80999999994</v>
      </c>
      <c r="C8" s="106">
        <f>'pomocná tabuľka - príjmy 2013'!C112</f>
        <v>828632.72</v>
      </c>
      <c r="D8" s="107">
        <f>'pomocná tabuľka - príjmy 2013'!D112</f>
        <v>3640369</v>
      </c>
      <c r="E8" s="107">
        <f>'pomocná tabuľka - príjmy 2013'!E112</f>
        <v>735941</v>
      </c>
      <c r="F8" s="107">
        <f>'pomocná tabuľka - príjmy 2013'!F112</f>
        <v>4291701</v>
      </c>
    </row>
    <row r="9" spans="1:6" ht="15.75" x14ac:dyDescent="0.25">
      <c r="A9" s="105" t="s">
        <v>381</v>
      </c>
      <c r="B9" s="106">
        <v>1349332</v>
      </c>
      <c r="C9" s="106">
        <v>785108</v>
      </c>
      <c r="D9" s="107" t="e">
        <f>'pomocná tabuľka - výdavky 2013'!N8</f>
        <v>#REF!</v>
      </c>
      <c r="E9" s="107">
        <f>'pomocná tabuľka - výdavky 2013'!R8</f>
        <v>957999</v>
      </c>
      <c r="F9" s="107" t="e">
        <f>'pomocná tabuľka - výdavky 2013'!V8</f>
        <v>#REF!</v>
      </c>
    </row>
    <row r="10" spans="1:6" ht="15.75" x14ac:dyDescent="0.25">
      <c r="A10" s="105" t="s">
        <v>379</v>
      </c>
      <c r="B10" s="106">
        <f>B8-B9</f>
        <v>-587487.19000000006</v>
      </c>
      <c r="C10" s="106">
        <f>C8-C9</f>
        <v>43524.719999999972</v>
      </c>
      <c r="D10" s="107" t="e">
        <f>D8-D9</f>
        <v>#REF!</v>
      </c>
      <c r="E10" s="107">
        <f>E8-E9</f>
        <v>-222058</v>
      </c>
      <c r="F10" s="107" t="e">
        <f>F8-F9</f>
        <v>#REF!</v>
      </c>
    </row>
    <row r="11" spans="1:6" ht="15.75" x14ac:dyDescent="0.25">
      <c r="A11" s="105"/>
      <c r="B11" s="106"/>
      <c r="C11" s="106"/>
      <c r="D11" s="107"/>
      <c r="E11" s="107"/>
      <c r="F11" s="107"/>
    </row>
    <row r="12" spans="1:6" ht="15.75" x14ac:dyDescent="0.25">
      <c r="A12" s="105" t="s">
        <v>127</v>
      </c>
      <c r="B12" s="106">
        <f>'pomocná tabuľka - príjmy 2013'!B129</f>
        <v>1094060.6099999999</v>
      </c>
      <c r="C12" s="106">
        <f>'pomocná tabuľka - príjmy 2013'!C129</f>
        <v>353398.41</v>
      </c>
      <c r="D12" s="107">
        <f>'pomocná tabuľka - príjmy 2013'!D129</f>
        <v>574727</v>
      </c>
      <c r="E12" s="107">
        <f>'pomocná tabuľka - príjmy 2013'!E129</f>
        <v>574727</v>
      </c>
      <c r="F12" s="107">
        <f>'pomocná tabuľka - príjmy 2013'!F129</f>
        <v>476000</v>
      </c>
    </row>
    <row r="13" spans="1:6" ht="15.75" x14ac:dyDescent="0.25">
      <c r="A13" s="105" t="s">
        <v>382</v>
      </c>
      <c r="B13" s="106">
        <v>320596</v>
      </c>
      <c r="C13" s="106" t="e">
        <f>'pomocná tabuľka - výdavky 2013'!K8</f>
        <v>#REF!</v>
      </c>
      <c r="D13" s="107" t="e">
        <f>'pomocná tabuľka - výdavky 2013'!O8</f>
        <v>#REF!</v>
      </c>
      <c r="E13" s="107">
        <f>'pomocná tabuľka - výdavky 2013'!S8</f>
        <v>654683.57999999996</v>
      </c>
      <c r="F13" s="107" t="e">
        <f>'pomocná tabuľka - výdavky 2013'!W8</f>
        <v>#REF!</v>
      </c>
    </row>
    <row r="14" spans="1:6" ht="15.75" x14ac:dyDescent="0.25">
      <c r="A14" s="108" t="s">
        <v>379</v>
      </c>
      <c r="B14" s="109">
        <f>B12-B13</f>
        <v>773464.60999999987</v>
      </c>
      <c r="C14" s="109" t="e">
        <f>C12-C13</f>
        <v>#REF!</v>
      </c>
      <c r="D14" s="110" t="e">
        <f>D12-D13</f>
        <v>#REF!</v>
      </c>
      <c r="E14" s="110">
        <f>E12-E13</f>
        <v>-79956.579999999958</v>
      </c>
      <c r="F14" s="110" t="e">
        <f>F12-F13</f>
        <v>#REF!</v>
      </c>
    </row>
    <row r="15" spans="1:6" x14ac:dyDescent="0.2">
      <c r="A15" s="111"/>
      <c r="B15" s="102"/>
      <c r="C15" s="102"/>
    </row>
    <row r="16" spans="1:6" ht="18" x14ac:dyDescent="0.25">
      <c r="A16" s="112" t="s">
        <v>130</v>
      </c>
      <c r="B16" s="113">
        <f t="shared" ref="B16:D17" si="0">B4+B8+B12</f>
        <v>12467140.450000001</v>
      </c>
      <c r="C16" s="113">
        <f t="shared" si="0"/>
        <v>12098829.430000002</v>
      </c>
      <c r="D16" s="114">
        <f t="shared" si="0"/>
        <v>15903556</v>
      </c>
      <c r="E16" s="114">
        <f>E4+E8+E12</f>
        <v>12503223</v>
      </c>
      <c r="F16" s="114">
        <f>F4+F8+F12</f>
        <v>16458438</v>
      </c>
    </row>
    <row r="17" spans="1:6" ht="18" x14ac:dyDescent="0.25">
      <c r="A17" s="115" t="s">
        <v>383</v>
      </c>
      <c r="B17" s="116" t="e">
        <f t="shared" si="0"/>
        <v>#REF!</v>
      </c>
      <c r="C17" s="116" t="e">
        <f t="shared" si="0"/>
        <v>#REF!</v>
      </c>
      <c r="D17" s="117" t="e">
        <f t="shared" si="0"/>
        <v>#REF!</v>
      </c>
      <c r="E17" s="117">
        <f>E5+E9+E13</f>
        <v>12343481.720000001</v>
      </c>
      <c r="F17" s="117" t="e">
        <f>F5+F9+F13</f>
        <v>#REF!</v>
      </c>
    </row>
    <row r="18" spans="1:6" ht="18" x14ac:dyDescent="0.25">
      <c r="A18" s="118" t="s">
        <v>384</v>
      </c>
      <c r="B18" s="119" t="e">
        <f>B16-B17</f>
        <v>#REF!</v>
      </c>
      <c r="C18" s="119" t="e">
        <f>C16-C17</f>
        <v>#REF!</v>
      </c>
      <c r="D18" s="120" t="e">
        <f>D16-D17</f>
        <v>#REF!</v>
      </c>
      <c r="E18" s="120">
        <f>E16-E17</f>
        <v>159741.27999999933</v>
      </c>
      <c r="F18" s="120" t="e">
        <f>F16-F17</f>
        <v>#REF!</v>
      </c>
    </row>
  </sheetData>
  <sheetProtection selectLockedCells="1" selectUnlockedCells="1"/>
  <mergeCells count="1">
    <mergeCell ref="A1:F1"/>
  </mergeCells>
  <phoneticPr fontId="0" type="noConversion"/>
  <pageMargins left="0.78749999999999998" right="0.78749999999999998" top="0.98402777777777772" bottom="0.98402777777777772" header="0.51180555555555551" footer="0.51180555555555551"/>
  <pageSetup paperSize="9" scale="91" firstPageNumber="0" fitToHeight="0" orientation="landscape" horizontalDpi="3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4"/>
  <sheetViews>
    <sheetView zoomScaleNormal="100" workbookViewId="0">
      <selection sqref="A1:D1"/>
    </sheetView>
  </sheetViews>
  <sheetFormatPr defaultRowHeight="15.75" x14ac:dyDescent="0.25"/>
  <cols>
    <col min="1" max="1" width="9.140625" style="443"/>
    <col min="2" max="2" width="63.140625" style="443" bestFit="1" customWidth="1"/>
    <col min="3" max="3" width="16.85546875" style="443" bestFit="1" customWidth="1"/>
    <col min="4" max="4" width="17.5703125" style="696" bestFit="1" customWidth="1"/>
  </cols>
  <sheetData>
    <row r="1" spans="1:4" ht="16.5" thickBot="1" x14ac:dyDescent="0.3">
      <c r="A1" s="730" t="s">
        <v>666</v>
      </c>
      <c r="B1" s="730"/>
      <c r="C1" s="730"/>
      <c r="D1" s="731"/>
    </row>
    <row r="2" spans="1:4" s="403" customFormat="1" ht="34.5" customHeight="1" thickBot="1" x14ac:dyDescent="0.3">
      <c r="A2" s="578" t="s">
        <v>616</v>
      </c>
      <c r="B2" s="439" t="s">
        <v>381</v>
      </c>
      <c r="C2" s="693" t="s">
        <v>645</v>
      </c>
      <c r="D2" s="694" t="s">
        <v>641</v>
      </c>
    </row>
    <row r="3" spans="1:4" ht="25.5" customHeight="1" x14ac:dyDescent="0.25">
      <c r="A3" s="575" t="s">
        <v>439</v>
      </c>
      <c r="B3" s="576" t="s">
        <v>445</v>
      </c>
      <c r="C3" s="577">
        <v>56643</v>
      </c>
      <c r="D3" s="699">
        <v>55641.85</v>
      </c>
    </row>
    <row r="4" spans="1:4" ht="25.5" customHeight="1" x14ac:dyDescent="0.25">
      <c r="A4" s="575" t="s">
        <v>653</v>
      </c>
      <c r="B4" s="576" t="s">
        <v>654</v>
      </c>
      <c r="C4" s="577">
        <v>57930</v>
      </c>
      <c r="D4" s="698">
        <v>46741.8</v>
      </c>
    </row>
    <row r="5" spans="1:4" x14ac:dyDescent="0.25">
      <c r="A5" s="732" t="s">
        <v>570</v>
      </c>
      <c r="B5" s="576" t="s">
        <v>661</v>
      </c>
      <c r="C5" s="577">
        <v>0</v>
      </c>
      <c r="D5" s="698">
        <v>0</v>
      </c>
    </row>
    <row r="6" spans="1:4" x14ac:dyDescent="0.25">
      <c r="A6" s="734"/>
      <c r="B6" s="440" t="s">
        <v>440</v>
      </c>
      <c r="C6" s="444">
        <v>115000</v>
      </c>
      <c r="D6" s="698">
        <v>115000</v>
      </c>
    </row>
    <row r="7" spans="1:4" x14ac:dyDescent="0.25">
      <c r="A7" s="574" t="s">
        <v>451</v>
      </c>
      <c r="B7" s="440" t="s">
        <v>680</v>
      </c>
      <c r="C7" s="444">
        <v>98130</v>
      </c>
      <c r="D7" s="698">
        <v>98126.34</v>
      </c>
    </row>
    <row r="8" spans="1:4" x14ac:dyDescent="0.25">
      <c r="A8" s="732" t="s">
        <v>441</v>
      </c>
      <c r="B8" s="440" t="s">
        <v>567</v>
      </c>
      <c r="C8" s="444">
        <v>239580</v>
      </c>
      <c r="D8" s="698">
        <v>239576.87</v>
      </c>
    </row>
    <row r="9" spans="1:4" x14ac:dyDescent="0.25">
      <c r="A9" s="734"/>
      <c r="B9" s="440" t="s">
        <v>669</v>
      </c>
      <c r="C9" s="444">
        <v>28835</v>
      </c>
      <c r="D9" s="698">
        <v>18007.169999999998</v>
      </c>
    </row>
    <row r="10" spans="1:4" x14ac:dyDescent="0.25">
      <c r="A10" s="733" t="s">
        <v>540</v>
      </c>
      <c r="B10" s="591" t="s">
        <v>755</v>
      </c>
      <c r="C10" s="444">
        <v>22296</v>
      </c>
      <c r="D10" s="698">
        <v>22295.26</v>
      </c>
    </row>
    <row r="11" spans="1:4" x14ac:dyDescent="0.25">
      <c r="A11" s="733"/>
      <c r="B11" s="591" t="s">
        <v>682</v>
      </c>
      <c r="C11" s="444">
        <v>9768</v>
      </c>
      <c r="D11" s="698">
        <v>9768</v>
      </c>
    </row>
    <row r="12" spans="1:4" x14ac:dyDescent="0.25">
      <c r="A12" s="733"/>
      <c r="B12" s="591" t="s">
        <v>681</v>
      </c>
      <c r="C12" s="444">
        <v>6588</v>
      </c>
      <c r="D12" s="698">
        <v>6588</v>
      </c>
    </row>
    <row r="13" spans="1:4" x14ac:dyDescent="0.25">
      <c r="A13" s="733"/>
      <c r="B13" s="440" t="s">
        <v>650</v>
      </c>
      <c r="C13" s="444">
        <v>3750</v>
      </c>
      <c r="D13" s="698">
        <v>3750</v>
      </c>
    </row>
    <row r="14" spans="1:4" ht="33" customHeight="1" x14ac:dyDescent="0.25">
      <c r="A14" s="733"/>
      <c r="B14" s="591" t="s">
        <v>651</v>
      </c>
      <c r="C14" s="444">
        <v>23253</v>
      </c>
      <c r="D14" s="698">
        <v>23252.5</v>
      </c>
    </row>
    <row r="15" spans="1:4" x14ac:dyDescent="0.25">
      <c r="A15" s="733"/>
      <c r="B15" s="591" t="s">
        <v>683</v>
      </c>
      <c r="C15" s="444">
        <v>8154</v>
      </c>
      <c r="D15" s="698">
        <v>8154</v>
      </c>
    </row>
    <row r="16" spans="1:4" x14ac:dyDescent="0.25">
      <c r="A16" s="733"/>
      <c r="B16" s="591" t="s">
        <v>684</v>
      </c>
      <c r="C16" s="444">
        <v>5892</v>
      </c>
      <c r="D16" s="698">
        <v>5892</v>
      </c>
    </row>
    <row r="17" spans="1:4" x14ac:dyDescent="0.25">
      <c r="A17" s="733"/>
      <c r="B17" s="591" t="s">
        <v>685</v>
      </c>
      <c r="C17" s="444">
        <v>1950</v>
      </c>
      <c r="D17" s="698">
        <v>1950</v>
      </c>
    </row>
    <row r="18" spans="1:4" x14ac:dyDescent="0.25">
      <c r="A18" s="733"/>
      <c r="B18" s="591" t="s">
        <v>686</v>
      </c>
      <c r="C18" s="444">
        <v>2513</v>
      </c>
      <c r="D18" s="698">
        <v>2512.8000000000002</v>
      </c>
    </row>
    <row r="19" spans="1:4" x14ac:dyDescent="0.25">
      <c r="A19" s="733"/>
      <c r="B19" s="440" t="s">
        <v>757</v>
      </c>
      <c r="C19" s="444">
        <v>3000</v>
      </c>
      <c r="D19" s="698">
        <v>3000</v>
      </c>
    </row>
    <row r="20" spans="1:4" x14ac:dyDescent="0.25">
      <c r="A20" s="733"/>
      <c r="B20" s="440" t="s">
        <v>758</v>
      </c>
      <c r="C20" s="444">
        <v>2730</v>
      </c>
      <c r="D20" s="698">
        <v>2730</v>
      </c>
    </row>
    <row r="21" spans="1:4" x14ac:dyDescent="0.25">
      <c r="A21" s="733"/>
      <c r="B21" s="440" t="s">
        <v>646</v>
      </c>
      <c r="C21" s="444">
        <v>238118</v>
      </c>
      <c r="D21" s="698">
        <v>234421.07</v>
      </c>
    </row>
    <row r="22" spans="1:4" x14ac:dyDescent="0.25">
      <c r="A22" s="733"/>
      <c r="B22" s="440" t="s">
        <v>662</v>
      </c>
      <c r="C22" s="444">
        <v>17883</v>
      </c>
      <c r="D22" s="698">
        <f>5999.5+11883</f>
        <v>17882.5</v>
      </c>
    </row>
    <row r="23" spans="1:4" x14ac:dyDescent="0.25">
      <c r="A23" s="733"/>
      <c r="B23" s="440" t="s">
        <v>652</v>
      </c>
      <c r="C23" s="444">
        <v>10452</v>
      </c>
      <c r="D23" s="698">
        <v>10451.530000000001</v>
      </c>
    </row>
    <row r="24" spans="1:4" x14ac:dyDescent="0.25">
      <c r="A24" s="574" t="s">
        <v>446</v>
      </c>
      <c r="B24" s="440" t="s">
        <v>756</v>
      </c>
      <c r="C24" s="444">
        <v>1435000</v>
      </c>
      <c r="D24" s="698">
        <v>1434942.61</v>
      </c>
    </row>
    <row r="25" spans="1:4" x14ac:dyDescent="0.25">
      <c r="A25" s="733" t="s">
        <v>541</v>
      </c>
      <c r="B25" s="440" t="s">
        <v>663</v>
      </c>
      <c r="C25" s="444">
        <v>20000</v>
      </c>
      <c r="D25" s="698">
        <v>19912.8</v>
      </c>
    </row>
    <row r="26" spans="1:4" x14ac:dyDescent="0.25">
      <c r="A26" s="733"/>
      <c r="B26" s="441" t="s">
        <v>608</v>
      </c>
      <c r="C26" s="444">
        <v>1115032</v>
      </c>
      <c r="D26" s="698">
        <v>1112158.49</v>
      </c>
    </row>
    <row r="27" spans="1:4" x14ac:dyDescent="0.25">
      <c r="A27" s="734"/>
      <c r="B27" s="441" t="s">
        <v>687</v>
      </c>
      <c r="C27" s="444">
        <v>77937</v>
      </c>
      <c r="D27" s="698">
        <v>77936.39</v>
      </c>
    </row>
    <row r="28" spans="1:4" x14ac:dyDescent="0.25">
      <c r="A28" s="732" t="s">
        <v>591</v>
      </c>
      <c r="B28" s="440" t="s">
        <v>665</v>
      </c>
      <c r="C28" s="444">
        <v>40000</v>
      </c>
      <c r="D28" s="698">
        <v>0</v>
      </c>
    </row>
    <row r="29" spans="1:4" x14ac:dyDescent="0.25">
      <c r="A29" s="733"/>
      <c r="B29" s="440" t="s">
        <v>664</v>
      </c>
      <c r="C29" s="444">
        <v>14435</v>
      </c>
      <c r="D29" s="698">
        <v>10808.14</v>
      </c>
    </row>
    <row r="30" spans="1:4" x14ac:dyDescent="0.25">
      <c r="A30" s="734"/>
      <c r="B30" s="441" t="s">
        <v>613</v>
      </c>
      <c r="C30" s="444">
        <v>22120</v>
      </c>
      <c r="D30" s="698">
        <v>19423.150000000001</v>
      </c>
    </row>
    <row r="31" spans="1:4" x14ac:dyDescent="0.25">
      <c r="A31" s="574" t="s">
        <v>647</v>
      </c>
      <c r="B31" s="440" t="s">
        <v>538</v>
      </c>
      <c r="C31" s="444">
        <v>10000</v>
      </c>
      <c r="D31" s="698">
        <v>0</v>
      </c>
    </row>
    <row r="32" spans="1:4" x14ac:dyDescent="0.25">
      <c r="A32" s="733" t="s">
        <v>442</v>
      </c>
      <c r="B32" s="442" t="s">
        <v>648</v>
      </c>
      <c r="C32" s="445">
        <v>74160</v>
      </c>
      <c r="D32" s="698">
        <v>0</v>
      </c>
    </row>
    <row r="33" spans="1:4" ht="16.5" thickBot="1" x14ac:dyDescent="0.3">
      <c r="A33" s="735"/>
      <c r="B33" s="442" t="s">
        <v>443</v>
      </c>
      <c r="C33" s="445">
        <v>36405</v>
      </c>
      <c r="D33" s="700">
        <v>0</v>
      </c>
    </row>
    <row r="34" spans="1:4" s="352" customFormat="1" ht="16.5" thickBot="1" x14ac:dyDescent="0.3">
      <c r="A34" s="728" t="s">
        <v>444</v>
      </c>
      <c r="B34" s="729"/>
      <c r="C34" s="697">
        <f>SUM(C3:C33)</f>
        <v>3797554</v>
      </c>
      <c r="D34" s="695">
        <f>SUM(D3:D33)</f>
        <v>3600923.27</v>
      </c>
    </row>
  </sheetData>
  <mergeCells count="8">
    <mergeCell ref="A34:B34"/>
    <mergeCell ref="A1:D1"/>
    <mergeCell ref="A28:A30"/>
    <mergeCell ref="A32:A33"/>
    <mergeCell ref="A25:A27"/>
    <mergeCell ref="A10:A23"/>
    <mergeCell ref="A8:A9"/>
    <mergeCell ref="A5:A6"/>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7"/>
  <sheetViews>
    <sheetView workbookViewId="0">
      <selection sqref="A1:L1"/>
    </sheetView>
  </sheetViews>
  <sheetFormatPr defaultRowHeight="15" x14ac:dyDescent="0.25"/>
  <cols>
    <col min="1" max="1" width="4.42578125" style="528" bestFit="1" customWidth="1"/>
    <col min="2" max="2" width="18.42578125" style="528" customWidth="1"/>
    <col min="3" max="3" width="15.42578125" style="528" customWidth="1"/>
    <col min="4" max="4" width="10.85546875" style="528" customWidth="1"/>
    <col min="5" max="5" width="9.85546875" style="528" customWidth="1"/>
    <col min="6" max="7" width="12.7109375" style="528" customWidth="1"/>
    <col min="8" max="8" width="9.140625" style="528" customWidth="1"/>
    <col min="9" max="9" width="13.7109375" style="528" customWidth="1"/>
    <col min="10" max="10" width="60.7109375" style="528" customWidth="1"/>
    <col min="11" max="12" width="16.7109375" style="528" customWidth="1"/>
    <col min="13" max="13" width="16.85546875" style="528" bestFit="1" customWidth="1"/>
    <col min="14" max="15" width="14.140625" style="528" bestFit="1" customWidth="1"/>
    <col min="16" max="17" width="12.5703125" style="528" bestFit="1" customWidth="1"/>
    <col min="18" max="22" width="13.5703125" style="528" customWidth="1"/>
    <col min="23" max="23" width="9.140625" style="528"/>
  </cols>
  <sheetData>
    <row r="1" spans="1:23" ht="28.5" thickBot="1" x14ac:dyDescent="0.45">
      <c r="A1" s="736" t="s">
        <v>742</v>
      </c>
      <c r="B1" s="736"/>
      <c r="C1" s="736"/>
      <c r="D1" s="736"/>
      <c r="E1" s="736"/>
      <c r="F1" s="736"/>
      <c r="G1" s="736"/>
      <c r="H1" s="736"/>
      <c r="I1" s="736"/>
      <c r="J1" s="736"/>
      <c r="K1" s="736"/>
      <c r="L1" s="736"/>
      <c r="M1"/>
      <c r="N1"/>
      <c r="O1"/>
      <c r="P1"/>
      <c r="Q1"/>
      <c r="R1"/>
      <c r="S1"/>
      <c r="T1"/>
      <c r="U1"/>
      <c r="V1"/>
      <c r="W1"/>
    </row>
    <row r="2" spans="1:23" ht="15" customHeight="1" x14ac:dyDescent="0.25">
      <c r="A2" s="737" t="s">
        <v>688</v>
      </c>
      <c r="B2" s="740" t="s">
        <v>689</v>
      </c>
      <c r="C2" s="740" t="s">
        <v>690</v>
      </c>
      <c r="D2" s="740" t="s">
        <v>691</v>
      </c>
      <c r="E2" s="743" t="s">
        <v>692</v>
      </c>
      <c r="F2" s="746" t="s">
        <v>693</v>
      </c>
      <c r="G2" s="746" t="s">
        <v>743</v>
      </c>
      <c r="H2" s="749" t="s">
        <v>694</v>
      </c>
      <c r="I2" s="752" t="s">
        <v>695</v>
      </c>
      <c r="J2" s="743" t="s">
        <v>696</v>
      </c>
      <c r="K2" s="757" t="s">
        <v>744</v>
      </c>
      <c r="L2" s="760" t="s">
        <v>745</v>
      </c>
      <c r="M2"/>
      <c r="N2"/>
      <c r="O2"/>
      <c r="P2"/>
      <c r="Q2"/>
      <c r="R2"/>
      <c r="S2"/>
      <c r="T2"/>
      <c r="U2"/>
      <c r="V2"/>
      <c r="W2"/>
    </row>
    <row r="3" spans="1:23" ht="15" customHeight="1" x14ac:dyDescent="0.25">
      <c r="A3" s="738"/>
      <c r="B3" s="741"/>
      <c r="C3" s="741"/>
      <c r="D3" s="741"/>
      <c r="E3" s="744"/>
      <c r="F3" s="747"/>
      <c r="G3" s="747"/>
      <c r="H3" s="750"/>
      <c r="I3" s="753"/>
      <c r="J3" s="755"/>
      <c r="K3" s="758"/>
      <c r="L3" s="761"/>
      <c r="M3"/>
      <c r="N3"/>
      <c r="O3"/>
      <c r="P3"/>
      <c r="Q3"/>
      <c r="R3"/>
      <c r="S3"/>
      <c r="T3"/>
      <c r="U3"/>
      <c r="V3"/>
      <c r="W3"/>
    </row>
    <row r="4" spans="1:23" ht="24" customHeight="1" thickBot="1" x14ac:dyDescent="0.3">
      <c r="A4" s="739"/>
      <c r="B4" s="742"/>
      <c r="C4" s="742"/>
      <c r="D4" s="742"/>
      <c r="E4" s="745"/>
      <c r="F4" s="748"/>
      <c r="G4" s="748"/>
      <c r="H4" s="751"/>
      <c r="I4" s="754"/>
      <c r="J4" s="756"/>
      <c r="K4" s="759"/>
      <c r="L4" s="762"/>
      <c r="M4"/>
      <c r="N4"/>
      <c r="O4"/>
      <c r="P4"/>
      <c r="Q4"/>
      <c r="R4"/>
      <c r="S4"/>
      <c r="T4"/>
      <c r="U4"/>
      <c r="V4"/>
      <c r="W4"/>
    </row>
    <row r="5" spans="1:23" ht="37.5" customHeight="1" x14ac:dyDescent="0.25">
      <c r="A5" s="650" t="s">
        <v>439</v>
      </c>
      <c r="B5" s="651" t="s">
        <v>697</v>
      </c>
      <c r="C5" s="651" t="s">
        <v>698</v>
      </c>
      <c r="D5" s="652">
        <v>37354</v>
      </c>
      <c r="E5" s="653" t="s">
        <v>699</v>
      </c>
      <c r="F5" s="654">
        <v>271365.03000000003</v>
      </c>
      <c r="G5" s="654">
        <v>252292.55</v>
      </c>
      <c r="H5" s="701">
        <v>3.9E-2</v>
      </c>
      <c r="I5" s="655" t="s">
        <v>700</v>
      </c>
      <c r="J5" s="656" t="s">
        <v>701</v>
      </c>
      <c r="K5" s="657">
        <v>10388.959999999999</v>
      </c>
      <c r="L5" s="658">
        <v>19072.48</v>
      </c>
      <c r="M5"/>
      <c r="N5"/>
      <c r="O5"/>
      <c r="P5"/>
      <c r="Q5"/>
      <c r="R5"/>
      <c r="S5"/>
      <c r="T5"/>
      <c r="U5"/>
      <c r="V5"/>
      <c r="W5"/>
    </row>
    <row r="6" spans="1:23" ht="37.5" customHeight="1" x14ac:dyDescent="0.25">
      <c r="A6" s="659" t="s">
        <v>702</v>
      </c>
      <c r="B6" s="660" t="s">
        <v>703</v>
      </c>
      <c r="C6" s="660" t="s">
        <v>704</v>
      </c>
      <c r="D6" s="661">
        <v>37365</v>
      </c>
      <c r="E6" s="662" t="s">
        <v>699</v>
      </c>
      <c r="F6" s="663">
        <v>680818.00000000012</v>
      </c>
      <c r="G6" s="663">
        <v>632303.4</v>
      </c>
      <c r="H6" s="702">
        <v>3.9E-2</v>
      </c>
      <c r="I6" s="664" t="s">
        <v>705</v>
      </c>
      <c r="J6" s="665" t="s">
        <v>701</v>
      </c>
      <c r="K6" s="666">
        <v>26052.560000000001</v>
      </c>
      <c r="L6" s="667">
        <v>48514.6</v>
      </c>
      <c r="M6"/>
      <c r="N6"/>
      <c r="O6"/>
      <c r="P6"/>
      <c r="Q6"/>
      <c r="R6"/>
      <c r="S6"/>
      <c r="T6"/>
      <c r="U6"/>
      <c r="V6"/>
      <c r="W6"/>
    </row>
    <row r="7" spans="1:23" ht="37.5" customHeight="1" x14ac:dyDescent="0.25">
      <c r="A7" s="668" t="s">
        <v>706</v>
      </c>
      <c r="B7" s="669" t="s">
        <v>707</v>
      </c>
      <c r="C7" s="669" t="s">
        <v>708</v>
      </c>
      <c r="D7" s="670">
        <v>42740</v>
      </c>
      <c r="E7" s="671" t="s">
        <v>709</v>
      </c>
      <c r="F7" s="663">
        <v>1416133.78</v>
      </c>
      <c r="G7" s="663">
        <v>1384406.53</v>
      </c>
      <c r="H7" s="702">
        <v>0.01</v>
      </c>
      <c r="I7" s="664" t="s">
        <v>710</v>
      </c>
      <c r="J7" s="672" t="s">
        <v>711</v>
      </c>
      <c r="K7" s="666">
        <v>14211.63</v>
      </c>
      <c r="L7" s="667">
        <v>31727.25</v>
      </c>
      <c r="M7"/>
      <c r="N7"/>
      <c r="O7"/>
      <c r="P7"/>
      <c r="Q7"/>
      <c r="R7"/>
      <c r="S7"/>
      <c r="T7"/>
      <c r="U7"/>
      <c r="V7"/>
      <c r="W7"/>
    </row>
    <row r="8" spans="1:23" ht="37.5" customHeight="1" x14ac:dyDescent="0.25">
      <c r="A8" s="668" t="s">
        <v>712</v>
      </c>
      <c r="B8" s="669" t="s">
        <v>713</v>
      </c>
      <c r="C8" s="669" t="s">
        <v>714</v>
      </c>
      <c r="D8" s="670">
        <v>42908</v>
      </c>
      <c r="E8" s="671" t="s">
        <v>715</v>
      </c>
      <c r="F8" s="663">
        <v>4857088.6800000006</v>
      </c>
      <c r="G8" s="663">
        <v>4751584.96</v>
      </c>
      <c r="H8" s="702">
        <v>0.01</v>
      </c>
      <c r="I8" s="664" t="s">
        <v>716</v>
      </c>
      <c r="J8" s="672" t="s">
        <v>717</v>
      </c>
      <c r="K8" s="666">
        <v>48758.68</v>
      </c>
      <c r="L8" s="667">
        <v>105503.72</v>
      </c>
      <c r="M8"/>
      <c r="N8"/>
      <c r="O8"/>
      <c r="P8"/>
      <c r="Q8"/>
      <c r="R8"/>
      <c r="S8"/>
      <c r="T8"/>
      <c r="U8"/>
      <c r="V8"/>
      <c r="W8"/>
    </row>
    <row r="9" spans="1:23" ht="210" customHeight="1" x14ac:dyDescent="0.25">
      <c r="A9" s="659" t="s">
        <v>570</v>
      </c>
      <c r="B9" s="660" t="s">
        <v>718</v>
      </c>
      <c r="C9" s="673" t="s">
        <v>719</v>
      </c>
      <c r="D9" s="661">
        <v>43816</v>
      </c>
      <c r="E9" s="674" t="s">
        <v>720</v>
      </c>
      <c r="F9" s="663">
        <v>5582567.8700000001</v>
      </c>
      <c r="G9" s="663">
        <v>5373405.3499999996</v>
      </c>
      <c r="H9" s="675" t="s">
        <v>721</v>
      </c>
      <c r="I9" s="664" t="s">
        <v>722</v>
      </c>
      <c r="J9" s="676" t="s">
        <v>723</v>
      </c>
      <c r="K9" s="666">
        <v>15054.98</v>
      </c>
      <c r="L9" s="677">
        <v>447784</v>
      </c>
      <c r="M9"/>
      <c r="N9"/>
      <c r="O9"/>
      <c r="P9"/>
      <c r="Q9"/>
      <c r="R9"/>
      <c r="S9"/>
      <c r="T9"/>
      <c r="U9"/>
      <c r="V9"/>
      <c r="W9"/>
    </row>
    <row r="10" spans="1:23" ht="45.75" customHeight="1" x14ac:dyDescent="0.25">
      <c r="A10" s="659" t="s">
        <v>451</v>
      </c>
      <c r="B10" s="660" t="s">
        <v>746</v>
      </c>
      <c r="C10" s="673">
        <v>500000</v>
      </c>
      <c r="D10" s="661">
        <v>44600</v>
      </c>
      <c r="E10" s="674" t="s">
        <v>753</v>
      </c>
      <c r="F10" s="663">
        <v>0</v>
      </c>
      <c r="G10" s="663">
        <v>425782.61</v>
      </c>
      <c r="H10" s="675" t="s">
        <v>752</v>
      </c>
      <c r="I10" s="664" t="s">
        <v>754</v>
      </c>
      <c r="J10" s="676" t="s">
        <v>747</v>
      </c>
      <c r="K10" s="666">
        <v>1682.95</v>
      </c>
      <c r="L10" s="677">
        <v>0</v>
      </c>
      <c r="M10"/>
      <c r="N10"/>
      <c r="O10"/>
      <c r="P10"/>
      <c r="Q10"/>
      <c r="R10"/>
      <c r="S10"/>
      <c r="T10"/>
      <c r="U10"/>
      <c r="V10"/>
      <c r="W10"/>
    </row>
    <row r="11" spans="1:23" ht="33.75" customHeight="1" x14ac:dyDescent="0.25">
      <c r="A11" s="659" t="s">
        <v>441</v>
      </c>
      <c r="B11" s="660" t="s">
        <v>724</v>
      </c>
      <c r="C11" s="673">
        <v>474914</v>
      </c>
      <c r="D11" s="661">
        <v>44120</v>
      </c>
      <c r="E11" s="674" t="s">
        <v>725</v>
      </c>
      <c r="F11" s="663">
        <v>474914</v>
      </c>
      <c r="G11" s="663">
        <v>474914</v>
      </c>
      <c r="H11" s="678" t="s">
        <v>726</v>
      </c>
      <c r="I11" s="664" t="s">
        <v>727</v>
      </c>
      <c r="J11" s="676" t="s">
        <v>728</v>
      </c>
      <c r="K11" s="666">
        <v>0</v>
      </c>
      <c r="L11" s="677">
        <v>0</v>
      </c>
      <c r="M11"/>
      <c r="N11"/>
      <c r="O11"/>
      <c r="P11"/>
      <c r="Q11"/>
      <c r="R11"/>
      <c r="S11"/>
      <c r="T11"/>
      <c r="U11"/>
      <c r="V11"/>
      <c r="W11"/>
    </row>
    <row r="12" spans="1:23" ht="45" x14ac:dyDescent="0.25">
      <c r="A12" s="659" t="s">
        <v>733</v>
      </c>
      <c r="B12" s="660" t="s">
        <v>729</v>
      </c>
      <c r="C12" s="673">
        <v>500000</v>
      </c>
      <c r="D12" s="661" t="s">
        <v>730</v>
      </c>
      <c r="E12" s="674" t="s">
        <v>731</v>
      </c>
      <c r="F12" s="663">
        <v>0</v>
      </c>
      <c r="G12" s="663">
        <v>0</v>
      </c>
      <c r="H12" s="678" t="s">
        <v>732</v>
      </c>
      <c r="I12" s="664"/>
      <c r="J12" s="676"/>
      <c r="K12" s="666">
        <v>0</v>
      </c>
      <c r="L12" s="677">
        <v>0</v>
      </c>
      <c r="M12"/>
      <c r="N12"/>
      <c r="O12"/>
      <c r="P12"/>
      <c r="Q12"/>
      <c r="R12"/>
      <c r="S12"/>
      <c r="T12"/>
      <c r="U12"/>
      <c r="V12"/>
      <c r="W12"/>
    </row>
    <row r="13" spans="1:23" ht="45.75" thickBot="1" x14ac:dyDescent="0.3">
      <c r="A13" s="679" t="s">
        <v>540</v>
      </c>
      <c r="B13" s="660" t="s">
        <v>729</v>
      </c>
      <c r="C13" s="680">
        <v>370000</v>
      </c>
      <c r="D13" s="681">
        <v>44544</v>
      </c>
      <c r="E13" s="682" t="s">
        <v>734</v>
      </c>
      <c r="F13" s="683">
        <v>318826.89</v>
      </c>
      <c r="G13" s="683">
        <v>0</v>
      </c>
      <c r="H13" s="703" t="s">
        <v>735</v>
      </c>
      <c r="I13" s="684" t="s">
        <v>736</v>
      </c>
      <c r="J13" s="685" t="s">
        <v>737</v>
      </c>
      <c r="K13" s="686">
        <v>0</v>
      </c>
      <c r="L13" s="687">
        <v>0</v>
      </c>
      <c r="M13"/>
      <c r="N13"/>
      <c r="O13"/>
      <c r="P13"/>
      <c r="Q13"/>
      <c r="R13"/>
      <c r="S13"/>
      <c r="T13"/>
      <c r="U13"/>
      <c r="V13"/>
      <c r="W13"/>
    </row>
    <row r="14" spans="1:23" ht="15.75" thickBot="1" x14ac:dyDescent="0.3">
      <c r="A14" s="763" t="s">
        <v>679</v>
      </c>
      <c r="B14" s="764"/>
      <c r="C14" s="764"/>
      <c r="D14" s="764"/>
      <c r="E14" s="764"/>
      <c r="F14" s="688">
        <f>SUM(F5:F13)</f>
        <v>13601714.25</v>
      </c>
      <c r="G14" s="688">
        <f>SUM(G5:G13)</f>
        <v>13294689.399999999</v>
      </c>
      <c r="H14" s="765"/>
      <c r="I14" s="765"/>
      <c r="J14" s="689"/>
      <c r="K14" s="690">
        <f>SUM(K5:K13)</f>
        <v>116149.75999999999</v>
      </c>
      <c r="L14" s="691">
        <f>SUM(L5:L13)</f>
        <v>652602.05000000005</v>
      </c>
      <c r="M14"/>
      <c r="N14"/>
      <c r="O14"/>
      <c r="P14"/>
      <c r="Q14"/>
      <c r="R14"/>
      <c r="S14"/>
      <c r="T14"/>
      <c r="U14"/>
      <c r="V14"/>
      <c r="W14"/>
    </row>
    <row r="15" spans="1:23" x14ac:dyDescent="0.25">
      <c r="A15" s="766" t="s">
        <v>748</v>
      </c>
      <c r="B15" s="767"/>
      <c r="C15" s="767"/>
      <c r="D15" s="767"/>
      <c r="E15" s="767"/>
      <c r="F15" s="767"/>
      <c r="G15" s="767"/>
      <c r="H15" s="767"/>
      <c r="I15" s="767"/>
      <c r="J15" s="768"/>
      <c r="K15" s="769">
        <f>G9+G11+G10</f>
        <v>6274101.96</v>
      </c>
      <c r="L15" s="770"/>
      <c r="M15"/>
      <c r="N15"/>
      <c r="O15"/>
      <c r="P15"/>
      <c r="Q15"/>
      <c r="R15"/>
      <c r="S15"/>
      <c r="T15"/>
      <c r="U15"/>
      <c r="V15"/>
      <c r="W15"/>
    </row>
    <row r="16" spans="1:23" x14ac:dyDescent="0.25">
      <c r="A16" s="771" t="s">
        <v>749</v>
      </c>
      <c r="B16" s="772"/>
      <c r="C16" s="772"/>
      <c r="D16" s="772"/>
      <c r="E16" s="772"/>
      <c r="F16" s="772"/>
      <c r="G16" s="772"/>
      <c r="H16" s="772"/>
      <c r="I16" s="772"/>
      <c r="J16" s="773"/>
      <c r="K16" s="769">
        <f>L14+K14</f>
        <v>768751.81</v>
      </c>
      <c r="L16" s="770"/>
      <c r="M16"/>
      <c r="N16"/>
      <c r="O16"/>
      <c r="P16"/>
      <c r="Q16"/>
      <c r="R16"/>
      <c r="S16"/>
      <c r="T16"/>
      <c r="U16"/>
      <c r="V16"/>
      <c r="W16"/>
    </row>
    <row r="17" spans="1:23" ht="15" customHeight="1" x14ac:dyDescent="0.25">
      <c r="A17" s="774" t="s">
        <v>750</v>
      </c>
      <c r="B17" s="775"/>
      <c r="C17" s="775"/>
      <c r="D17" s="775"/>
      <c r="E17" s="775"/>
      <c r="F17" s="775"/>
      <c r="G17" s="775"/>
      <c r="H17" s="775"/>
      <c r="I17" s="775"/>
      <c r="J17" s="776"/>
      <c r="K17" s="769">
        <v>20389361.02</v>
      </c>
      <c r="L17" s="770"/>
      <c r="M17"/>
      <c r="N17"/>
      <c r="O17"/>
      <c r="P17"/>
      <c r="Q17"/>
      <c r="R17"/>
      <c r="S17"/>
      <c r="T17"/>
      <c r="U17"/>
      <c r="V17"/>
      <c r="W17"/>
    </row>
    <row r="18" spans="1:23" ht="15" customHeight="1" x14ac:dyDescent="0.25">
      <c r="A18" s="774" t="s">
        <v>738</v>
      </c>
      <c r="B18" s="775"/>
      <c r="C18" s="775"/>
      <c r="D18" s="775"/>
      <c r="E18" s="775"/>
      <c r="F18" s="775"/>
      <c r="G18" s="775"/>
      <c r="H18" s="775"/>
      <c r="I18" s="775"/>
      <c r="J18" s="776"/>
      <c r="K18" s="769">
        <v>13466916.380000001</v>
      </c>
      <c r="L18" s="770"/>
      <c r="M18"/>
      <c r="N18"/>
      <c r="O18"/>
      <c r="P18"/>
      <c r="Q18"/>
      <c r="R18"/>
      <c r="S18"/>
      <c r="T18"/>
      <c r="U18"/>
      <c r="V18"/>
      <c r="W18"/>
    </row>
    <row r="19" spans="1:23" ht="15" customHeight="1" x14ac:dyDescent="0.25">
      <c r="A19" s="774" t="s">
        <v>751</v>
      </c>
      <c r="B19" s="775"/>
      <c r="C19" s="775"/>
      <c r="D19" s="775"/>
      <c r="E19" s="775"/>
      <c r="F19" s="775"/>
      <c r="G19" s="775"/>
      <c r="H19" s="775"/>
      <c r="I19" s="775"/>
      <c r="J19" s="776"/>
      <c r="K19" s="769">
        <v>14869466.890000001</v>
      </c>
      <c r="L19" s="770"/>
      <c r="M19"/>
      <c r="N19"/>
      <c r="O19"/>
      <c r="P19"/>
      <c r="Q19"/>
      <c r="R19"/>
      <c r="S19"/>
      <c r="T19"/>
      <c r="U19"/>
      <c r="V19"/>
      <c r="W19"/>
    </row>
    <row r="20" spans="1:23" ht="18.75" customHeight="1" x14ac:dyDescent="0.3">
      <c r="A20" s="777" t="s">
        <v>739</v>
      </c>
      <c r="B20" s="778"/>
      <c r="C20" s="778"/>
      <c r="D20" s="778"/>
      <c r="E20" s="778"/>
      <c r="F20" s="778"/>
      <c r="G20" s="778"/>
      <c r="H20" s="778"/>
      <c r="I20" s="778"/>
      <c r="J20" s="779"/>
      <c r="K20" s="780">
        <f>K15/K17</f>
        <v>0.30771449648891452</v>
      </c>
      <c r="L20" s="781"/>
      <c r="M20"/>
      <c r="N20"/>
      <c r="O20"/>
      <c r="P20"/>
      <c r="Q20"/>
      <c r="R20"/>
      <c r="S20"/>
      <c r="T20"/>
      <c r="U20"/>
      <c r="V20"/>
      <c r="W20"/>
    </row>
    <row r="21" spans="1:23" ht="18.75" x14ac:dyDescent="0.3">
      <c r="A21" s="782" t="s">
        <v>740</v>
      </c>
      <c r="B21" s="783"/>
      <c r="C21" s="783"/>
      <c r="D21" s="783"/>
      <c r="E21" s="783"/>
      <c r="F21" s="783"/>
      <c r="G21" s="783"/>
      <c r="H21" s="783"/>
      <c r="I21" s="783"/>
      <c r="J21" s="784"/>
      <c r="K21" s="780">
        <f>K16/K18</f>
        <v>5.7084471924225312E-2</v>
      </c>
      <c r="L21" s="781"/>
      <c r="M21"/>
      <c r="N21"/>
      <c r="O21"/>
      <c r="P21"/>
      <c r="Q21"/>
      <c r="R21"/>
      <c r="S21"/>
      <c r="T21"/>
      <c r="U21"/>
      <c r="V21"/>
      <c r="W21"/>
    </row>
    <row r="22" spans="1:23" ht="19.5" thickBot="1" x14ac:dyDescent="0.35">
      <c r="A22" s="785" t="s">
        <v>741</v>
      </c>
      <c r="B22" s="786"/>
      <c r="C22" s="786"/>
      <c r="D22" s="786"/>
      <c r="E22" s="786"/>
      <c r="F22" s="786"/>
      <c r="G22" s="786"/>
      <c r="H22" s="786"/>
      <c r="I22" s="786"/>
      <c r="J22" s="787"/>
      <c r="K22" s="788">
        <f>K16/K19</f>
        <v>5.1700025003384636E-2</v>
      </c>
      <c r="L22" s="789"/>
      <c r="M22"/>
      <c r="N22"/>
      <c r="O22"/>
      <c r="P22"/>
      <c r="Q22"/>
      <c r="R22"/>
      <c r="S22"/>
      <c r="T22"/>
      <c r="U22"/>
      <c r="V22"/>
      <c r="W22"/>
    </row>
    <row r="23" spans="1:23" x14ac:dyDescent="0.25">
      <c r="A23"/>
      <c r="B23"/>
      <c r="C23"/>
      <c r="D23"/>
      <c r="E23"/>
      <c r="F23"/>
      <c r="G23"/>
      <c r="I23"/>
      <c r="J23"/>
      <c r="K23"/>
      <c r="L23"/>
      <c r="M23"/>
      <c r="N23"/>
      <c r="O23"/>
      <c r="P23"/>
      <c r="Q23"/>
      <c r="R23"/>
      <c r="S23"/>
      <c r="T23"/>
      <c r="U23"/>
      <c r="V23"/>
      <c r="W23"/>
    </row>
    <row r="24" spans="1:23" x14ac:dyDescent="0.25">
      <c r="A24"/>
      <c r="B24"/>
      <c r="C24"/>
      <c r="D24"/>
      <c r="E24"/>
      <c r="F24"/>
      <c r="G24"/>
      <c r="I24"/>
      <c r="J24"/>
      <c r="K24"/>
      <c r="L24"/>
      <c r="M24"/>
      <c r="N24"/>
      <c r="O24"/>
      <c r="P24"/>
      <c r="Q24"/>
      <c r="R24"/>
      <c r="S24"/>
      <c r="T24"/>
      <c r="U24"/>
      <c r="V24"/>
      <c r="W24"/>
    </row>
    <row r="25" spans="1:23" x14ac:dyDescent="0.25">
      <c r="B25"/>
      <c r="C25"/>
      <c r="D25"/>
      <c r="E25"/>
      <c r="F25"/>
      <c r="G25"/>
      <c r="I25"/>
      <c r="J25"/>
      <c r="K25"/>
      <c r="L25"/>
      <c r="M25"/>
      <c r="N25"/>
      <c r="O25"/>
      <c r="P25"/>
      <c r="Q25"/>
      <c r="R25"/>
      <c r="S25"/>
      <c r="T25"/>
      <c r="U25"/>
      <c r="V25"/>
      <c r="W25"/>
    </row>
    <row r="26" spans="1:23" x14ac:dyDescent="0.25">
      <c r="B26"/>
      <c r="C26"/>
      <c r="D26"/>
      <c r="E26"/>
      <c r="F26"/>
      <c r="G26"/>
      <c r="I26"/>
      <c r="J26"/>
      <c r="K26"/>
      <c r="L26"/>
      <c r="M26"/>
      <c r="N26"/>
      <c r="O26"/>
      <c r="P26"/>
      <c r="Q26"/>
      <c r="R26"/>
      <c r="S26"/>
      <c r="T26"/>
      <c r="U26"/>
      <c r="V26"/>
      <c r="W26"/>
    </row>
    <row r="27" spans="1:23" x14ac:dyDescent="0.25">
      <c r="B27"/>
      <c r="C27"/>
      <c r="D27"/>
      <c r="E27"/>
      <c r="F27"/>
      <c r="G27"/>
      <c r="I27"/>
      <c r="J27"/>
      <c r="K27"/>
      <c r="L27"/>
      <c r="M27"/>
      <c r="N27"/>
      <c r="O27"/>
      <c r="P27"/>
      <c r="Q27"/>
      <c r="R27"/>
      <c r="S27"/>
      <c r="T27"/>
      <c r="U27"/>
      <c r="V27"/>
      <c r="W27"/>
    </row>
    <row r="28" spans="1:23" x14ac:dyDescent="0.25">
      <c r="B28"/>
      <c r="C28"/>
      <c r="D28"/>
      <c r="E28"/>
      <c r="F28"/>
      <c r="G28"/>
      <c r="I28"/>
      <c r="J28"/>
      <c r="K28"/>
      <c r="L28"/>
      <c r="M28"/>
      <c r="N28"/>
      <c r="O28"/>
      <c r="P28"/>
      <c r="Q28"/>
      <c r="R28"/>
      <c r="S28"/>
      <c r="T28"/>
      <c r="U28"/>
      <c r="V28"/>
      <c r="W28"/>
    </row>
    <row r="29" spans="1:23" x14ac:dyDescent="0.25">
      <c r="B29"/>
      <c r="C29"/>
      <c r="D29"/>
      <c r="E29"/>
      <c r="F29"/>
      <c r="G29"/>
      <c r="I29"/>
      <c r="J29"/>
      <c r="K29"/>
      <c r="L29"/>
      <c r="M29"/>
      <c r="N29"/>
      <c r="O29"/>
      <c r="P29"/>
      <c r="Q29"/>
      <c r="R29"/>
      <c r="S29"/>
      <c r="T29"/>
      <c r="U29"/>
      <c r="V29"/>
      <c r="W29"/>
    </row>
    <row r="30" spans="1:23" x14ac:dyDescent="0.25">
      <c r="B30"/>
      <c r="C30"/>
      <c r="D30"/>
      <c r="E30"/>
      <c r="F30"/>
      <c r="G30"/>
      <c r="I30"/>
      <c r="J30"/>
      <c r="K30"/>
      <c r="L30"/>
      <c r="M30"/>
      <c r="N30"/>
      <c r="O30"/>
      <c r="P30"/>
      <c r="Q30"/>
      <c r="R30"/>
      <c r="S30"/>
      <c r="T30"/>
      <c r="U30"/>
      <c r="V30"/>
      <c r="W30"/>
    </row>
    <row r="31" spans="1:23" x14ac:dyDescent="0.25">
      <c r="B31"/>
      <c r="C31"/>
      <c r="D31"/>
      <c r="E31"/>
      <c r="F31"/>
      <c r="G31"/>
      <c r="I31"/>
      <c r="J31"/>
      <c r="K31"/>
      <c r="L31"/>
      <c r="M31"/>
      <c r="N31"/>
      <c r="O31"/>
      <c r="P31"/>
      <c r="Q31"/>
      <c r="R31"/>
      <c r="S31"/>
      <c r="T31"/>
      <c r="U31"/>
      <c r="V31"/>
      <c r="W31"/>
    </row>
    <row r="32" spans="1:23" x14ac:dyDescent="0.25">
      <c r="B32"/>
      <c r="C32"/>
      <c r="D32"/>
      <c r="E32"/>
      <c r="F32"/>
      <c r="G32"/>
      <c r="I32"/>
      <c r="J32"/>
      <c r="K32"/>
      <c r="L32"/>
      <c r="M32"/>
      <c r="N32"/>
      <c r="O32"/>
      <c r="P32"/>
      <c r="Q32"/>
      <c r="R32"/>
      <c r="S32"/>
      <c r="T32"/>
      <c r="U32"/>
      <c r="V32"/>
      <c r="W32"/>
    </row>
    <row r="33" spans="2:23" x14ac:dyDescent="0.25">
      <c r="B33"/>
      <c r="C33"/>
      <c r="D33"/>
      <c r="E33"/>
      <c r="F33"/>
      <c r="G33"/>
      <c r="I33"/>
      <c r="J33"/>
      <c r="K33"/>
      <c r="L33"/>
      <c r="M33"/>
      <c r="N33"/>
      <c r="O33"/>
      <c r="P33"/>
      <c r="Q33"/>
      <c r="R33"/>
      <c r="S33"/>
      <c r="T33"/>
      <c r="U33"/>
      <c r="V33"/>
      <c r="W33"/>
    </row>
    <row r="34" spans="2:23" x14ac:dyDescent="0.25">
      <c r="B34"/>
      <c r="C34"/>
      <c r="D34"/>
      <c r="E34"/>
      <c r="F34"/>
      <c r="G34"/>
      <c r="I34"/>
      <c r="J34"/>
      <c r="K34"/>
      <c r="L34"/>
      <c r="M34"/>
      <c r="N34"/>
      <c r="O34"/>
      <c r="P34"/>
      <c r="Q34"/>
      <c r="R34"/>
      <c r="S34"/>
      <c r="T34"/>
      <c r="U34"/>
      <c r="V34"/>
      <c r="W34"/>
    </row>
    <row r="35" spans="2:23" x14ac:dyDescent="0.25">
      <c r="B35"/>
      <c r="C35"/>
      <c r="D35"/>
      <c r="E35"/>
      <c r="F35"/>
      <c r="G35"/>
      <c r="I35"/>
      <c r="J35"/>
      <c r="K35"/>
      <c r="L35"/>
      <c r="M35"/>
      <c r="N35"/>
      <c r="O35"/>
      <c r="P35"/>
      <c r="Q35"/>
      <c r="R35"/>
      <c r="S35"/>
      <c r="T35"/>
      <c r="U35"/>
      <c r="V35"/>
      <c r="W35"/>
    </row>
    <row r="36" spans="2:23" x14ac:dyDescent="0.25">
      <c r="B36"/>
      <c r="C36"/>
      <c r="D36"/>
      <c r="E36"/>
      <c r="F36"/>
      <c r="G36"/>
      <c r="I36"/>
      <c r="J36"/>
      <c r="K36"/>
      <c r="L36"/>
      <c r="M36"/>
      <c r="N36"/>
      <c r="O36"/>
      <c r="P36"/>
      <c r="Q36"/>
      <c r="R36"/>
      <c r="S36"/>
      <c r="T36"/>
      <c r="U36"/>
      <c r="V36"/>
      <c r="W36"/>
    </row>
    <row r="37" spans="2:23" x14ac:dyDescent="0.25">
      <c r="B37"/>
      <c r="C37"/>
      <c r="D37"/>
      <c r="E37"/>
      <c r="F37"/>
      <c r="G37"/>
      <c r="I37"/>
      <c r="J37"/>
      <c r="K37"/>
      <c r="L37"/>
      <c r="M37"/>
      <c r="N37"/>
      <c r="O37"/>
      <c r="P37"/>
      <c r="Q37"/>
      <c r="R37"/>
      <c r="S37"/>
      <c r="T37"/>
      <c r="U37"/>
      <c r="V37"/>
      <c r="W37"/>
    </row>
    <row r="38" spans="2:23" x14ac:dyDescent="0.25">
      <c r="B38"/>
      <c r="C38"/>
      <c r="D38"/>
      <c r="E38"/>
      <c r="F38"/>
      <c r="G38"/>
      <c r="I38"/>
      <c r="J38"/>
      <c r="K38"/>
      <c r="L38"/>
      <c r="M38"/>
      <c r="N38"/>
      <c r="O38"/>
      <c r="P38"/>
      <c r="Q38"/>
      <c r="R38"/>
      <c r="S38"/>
      <c r="T38"/>
      <c r="U38"/>
      <c r="V38"/>
      <c r="W38"/>
    </row>
    <row r="39" spans="2:23" x14ac:dyDescent="0.25">
      <c r="B39"/>
      <c r="C39"/>
      <c r="D39"/>
      <c r="E39"/>
      <c r="F39"/>
      <c r="G39"/>
      <c r="I39"/>
      <c r="J39"/>
      <c r="K39"/>
      <c r="L39"/>
      <c r="M39"/>
      <c r="N39"/>
      <c r="O39"/>
      <c r="P39"/>
      <c r="Q39"/>
      <c r="R39"/>
      <c r="S39"/>
      <c r="T39"/>
      <c r="U39"/>
      <c r="V39"/>
      <c r="W39"/>
    </row>
    <row r="40" spans="2:23" x14ac:dyDescent="0.25">
      <c r="B40"/>
      <c r="C40"/>
      <c r="D40"/>
      <c r="E40"/>
      <c r="F40"/>
      <c r="G40"/>
      <c r="I40"/>
      <c r="J40"/>
      <c r="K40"/>
      <c r="L40"/>
      <c r="M40"/>
      <c r="N40"/>
      <c r="O40"/>
      <c r="P40"/>
      <c r="Q40"/>
      <c r="R40"/>
      <c r="S40"/>
      <c r="T40"/>
      <c r="U40"/>
      <c r="V40"/>
      <c r="W40"/>
    </row>
    <row r="41" spans="2:23" x14ac:dyDescent="0.25">
      <c r="B41"/>
      <c r="C41"/>
      <c r="D41"/>
      <c r="E41"/>
      <c r="F41"/>
      <c r="G41"/>
      <c r="I41"/>
      <c r="J41"/>
      <c r="K41"/>
      <c r="L41"/>
      <c r="M41"/>
      <c r="N41"/>
      <c r="O41"/>
      <c r="P41"/>
      <c r="Q41"/>
      <c r="R41"/>
      <c r="S41"/>
      <c r="T41"/>
      <c r="U41"/>
      <c r="V41"/>
      <c r="W41"/>
    </row>
    <row r="42" spans="2:23" x14ac:dyDescent="0.25">
      <c r="B42"/>
      <c r="C42"/>
      <c r="D42"/>
      <c r="E42"/>
      <c r="F42"/>
      <c r="G42"/>
      <c r="I42"/>
      <c r="J42"/>
      <c r="K42"/>
      <c r="L42"/>
      <c r="M42"/>
      <c r="N42"/>
      <c r="O42"/>
      <c r="P42"/>
      <c r="Q42"/>
      <c r="R42"/>
      <c r="S42"/>
      <c r="T42"/>
      <c r="U42"/>
      <c r="V42"/>
      <c r="W42"/>
    </row>
    <row r="43" spans="2:23" x14ac:dyDescent="0.25">
      <c r="B43"/>
      <c r="C43"/>
      <c r="D43"/>
      <c r="E43"/>
      <c r="F43"/>
      <c r="G43"/>
      <c r="I43"/>
      <c r="J43"/>
      <c r="K43"/>
      <c r="L43"/>
      <c r="M43"/>
      <c r="N43"/>
      <c r="O43"/>
      <c r="P43"/>
      <c r="Q43"/>
      <c r="R43"/>
      <c r="S43"/>
      <c r="T43"/>
      <c r="U43"/>
      <c r="V43"/>
      <c r="W43"/>
    </row>
    <row r="44" spans="2:23" x14ac:dyDescent="0.25">
      <c r="B44"/>
      <c r="C44"/>
      <c r="D44"/>
      <c r="E44"/>
      <c r="F44"/>
      <c r="G44"/>
      <c r="I44"/>
      <c r="J44"/>
      <c r="K44"/>
      <c r="L44"/>
      <c r="M44"/>
      <c r="N44"/>
      <c r="O44"/>
      <c r="P44"/>
      <c r="Q44"/>
      <c r="R44"/>
      <c r="S44"/>
      <c r="T44"/>
      <c r="U44"/>
      <c r="V44"/>
      <c r="W44"/>
    </row>
    <row r="45" spans="2:23" x14ac:dyDescent="0.25">
      <c r="B45"/>
      <c r="C45"/>
      <c r="D45"/>
      <c r="E45"/>
      <c r="F45"/>
      <c r="G45"/>
      <c r="I45"/>
      <c r="J45"/>
      <c r="K45"/>
      <c r="L45"/>
      <c r="M45"/>
      <c r="N45"/>
      <c r="O45"/>
      <c r="P45"/>
      <c r="Q45"/>
      <c r="R45"/>
      <c r="S45"/>
      <c r="T45"/>
      <c r="U45"/>
      <c r="V45"/>
      <c r="W45"/>
    </row>
    <row r="46" spans="2:23" x14ac:dyDescent="0.25">
      <c r="B46"/>
      <c r="C46"/>
      <c r="D46"/>
      <c r="E46"/>
      <c r="F46"/>
      <c r="G46"/>
      <c r="I46"/>
      <c r="J46"/>
      <c r="K46"/>
      <c r="L46"/>
      <c r="M46"/>
      <c r="N46"/>
      <c r="O46"/>
      <c r="P46"/>
      <c r="Q46"/>
      <c r="R46"/>
      <c r="S46"/>
      <c r="T46"/>
      <c r="U46"/>
      <c r="V46"/>
      <c r="W46"/>
    </row>
    <row r="47" spans="2:23" x14ac:dyDescent="0.25">
      <c r="B47"/>
      <c r="C47"/>
      <c r="D47"/>
      <c r="E47"/>
      <c r="F47"/>
      <c r="G47"/>
      <c r="I47"/>
      <c r="J47"/>
      <c r="K47"/>
      <c r="L47"/>
      <c r="M47"/>
      <c r="N47"/>
      <c r="O47"/>
      <c r="P47"/>
      <c r="Q47"/>
      <c r="R47"/>
      <c r="S47"/>
      <c r="T47"/>
      <c r="U47"/>
      <c r="V47"/>
      <c r="W47"/>
    </row>
    <row r="48" spans="2:23" x14ac:dyDescent="0.25">
      <c r="B48"/>
      <c r="C48"/>
      <c r="D48"/>
      <c r="E48"/>
      <c r="F48"/>
      <c r="G48"/>
      <c r="I48"/>
      <c r="J48"/>
      <c r="K48"/>
      <c r="L48"/>
      <c r="M48"/>
      <c r="N48"/>
      <c r="O48"/>
      <c r="P48"/>
      <c r="Q48"/>
      <c r="R48"/>
      <c r="S48"/>
      <c r="T48"/>
      <c r="U48"/>
      <c r="V48"/>
      <c r="W48"/>
    </row>
    <row r="49" spans="1:23" x14ac:dyDescent="0.25">
      <c r="B49"/>
      <c r="C49"/>
      <c r="D49"/>
      <c r="E49"/>
      <c r="F49"/>
      <c r="G49"/>
      <c r="I49"/>
      <c r="J49"/>
      <c r="K49"/>
      <c r="L49"/>
      <c r="M49"/>
      <c r="N49"/>
      <c r="O49"/>
      <c r="P49"/>
      <c r="Q49"/>
      <c r="R49"/>
      <c r="S49"/>
      <c r="T49"/>
      <c r="U49"/>
      <c r="V49"/>
      <c r="W49"/>
    </row>
    <row r="50" spans="1:23" x14ac:dyDescent="0.25">
      <c r="B50"/>
      <c r="C50"/>
      <c r="D50"/>
      <c r="E50"/>
      <c r="F50"/>
      <c r="G50"/>
      <c r="I50"/>
      <c r="J50"/>
      <c r="K50"/>
      <c r="L50"/>
      <c r="M50"/>
      <c r="N50"/>
      <c r="O50"/>
      <c r="P50"/>
      <c r="Q50"/>
      <c r="R50"/>
      <c r="S50"/>
      <c r="T50"/>
      <c r="U50"/>
      <c r="V50"/>
      <c r="W50"/>
    </row>
    <row r="51" spans="1:23" x14ac:dyDescent="0.25">
      <c r="B51"/>
      <c r="C51"/>
      <c r="D51"/>
      <c r="E51"/>
      <c r="F51"/>
      <c r="G51"/>
      <c r="I51"/>
      <c r="J51"/>
      <c r="K51"/>
      <c r="L51"/>
      <c r="M51"/>
      <c r="N51"/>
      <c r="O51"/>
      <c r="P51"/>
      <c r="Q51"/>
      <c r="R51"/>
      <c r="S51"/>
      <c r="T51"/>
      <c r="U51"/>
      <c r="V51"/>
      <c r="W51"/>
    </row>
    <row r="52" spans="1:23" s="352" customFormat="1" ht="32.25" customHeight="1" x14ac:dyDescent="0.25">
      <c r="A52" s="547"/>
      <c r="H52" s="547"/>
    </row>
    <row r="53" spans="1:23" s="352" customFormat="1" ht="15.75" x14ac:dyDescent="0.25">
      <c r="A53" s="547"/>
      <c r="H53" s="547"/>
    </row>
    <row r="54" spans="1:23" s="479" customFormat="1" ht="33.75" customHeight="1" x14ac:dyDescent="0.3">
      <c r="A54" s="553"/>
      <c r="H54" s="553"/>
    </row>
    <row r="55" spans="1:23" x14ac:dyDescent="0.25">
      <c r="B55"/>
      <c r="C55"/>
      <c r="D55"/>
      <c r="E55"/>
      <c r="F55"/>
      <c r="G55"/>
      <c r="I55"/>
      <c r="J55"/>
      <c r="K55"/>
      <c r="L55"/>
      <c r="M55"/>
      <c r="N55"/>
      <c r="O55"/>
      <c r="P55"/>
      <c r="Q55"/>
      <c r="R55"/>
      <c r="S55"/>
      <c r="T55"/>
      <c r="U55"/>
      <c r="V55"/>
      <c r="W55"/>
    </row>
    <row r="56" spans="1:23" x14ac:dyDescent="0.25">
      <c r="B56"/>
      <c r="C56"/>
      <c r="D56"/>
      <c r="E56"/>
      <c r="F56"/>
      <c r="G56"/>
      <c r="I56"/>
      <c r="J56"/>
      <c r="K56"/>
      <c r="L56"/>
      <c r="M56"/>
      <c r="N56"/>
      <c r="O56"/>
      <c r="P56"/>
      <c r="Q56"/>
      <c r="R56"/>
      <c r="S56"/>
      <c r="T56"/>
      <c r="U56"/>
      <c r="V56"/>
      <c r="W56"/>
    </row>
    <row r="57" spans="1:23" x14ac:dyDescent="0.25">
      <c r="B57"/>
      <c r="C57"/>
      <c r="D57"/>
      <c r="E57"/>
      <c r="F57"/>
      <c r="G57"/>
      <c r="I57"/>
      <c r="J57"/>
      <c r="K57"/>
      <c r="L57"/>
      <c r="M57"/>
      <c r="N57"/>
      <c r="O57"/>
      <c r="P57"/>
      <c r="Q57"/>
      <c r="R57"/>
      <c r="S57"/>
      <c r="T57"/>
      <c r="U57"/>
      <c r="V57"/>
      <c r="W57"/>
    </row>
  </sheetData>
  <mergeCells count="31">
    <mergeCell ref="A20:J20"/>
    <mergeCell ref="K20:L20"/>
    <mergeCell ref="A21:J21"/>
    <mergeCell ref="K21:L21"/>
    <mergeCell ref="A22:J22"/>
    <mergeCell ref="K22:L22"/>
    <mergeCell ref="A17:J17"/>
    <mergeCell ref="K17:L17"/>
    <mergeCell ref="A18:J18"/>
    <mergeCell ref="K18:L18"/>
    <mergeCell ref="A19:J19"/>
    <mergeCell ref="K19:L19"/>
    <mergeCell ref="A14:E14"/>
    <mergeCell ref="H14:I14"/>
    <mergeCell ref="A15:J15"/>
    <mergeCell ref="K15:L15"/>
    <mergeCell ref="A16:J16"/>
    <mergeCell ref="K16:L16"/>
    <mergeCell ref="A1:L1"/>
    <mergeCell ref="A2:A4"/>
    <mergeCell ref="B2:B4"/>
    <mergeCell ref="C2:C4"/>
    <mergeCell ref="D2:D4"/>
    <mergeCell ref="E2:E4"/>
    <mergeCell ref="F2:F4"/>
    <mergeCell ref="G2:G4"/>
    <mergeCell ref="H2:H4"/>
    <mergeCell ref="I2:I4"/>
    <mergeCell ref="J2:J4"/>
    <mergeCell ref="K2:K4"/>
    <mergeCell ref="L2:L4"/>
  </mergeCells>
  <pageMargins left="0.7" right="0.7" top="0.75" bottom="0.75" header="0.3" footer="0.3"/>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D319B-C606-4851-B0E7-9BB684163AA3}">
  <dimension ref="A1:AA56"/>
  <sheetViews>
    <sheetView workbookViewId="0">
      <selection sqref="A1:W1"/>
    </sheetView>
  </sheetViews>
  <sheetFormatPr defaultRowHeight="15" x14ac:dyDescent="0.25"/>
  <cols>
    <col min="1" max="1" width="9.140625" style="528"/>
    <col min="2" max="2" width="23.42578125" style="528" bestFit="1" customWidth="1"/>
    <col min="3" max="3" width="9.140625" style="528"/>
    <col min="4" max="4" width="10.28515625" style="528" bestFit="1" customWidth="1"/>
    <col min="5" max="5" width="9.140625" style="528"/>
    <col min="6" max="9" width="10" style="528" customWidth="1"/>
    <col min="10" max="10" width="11.28515625" style="528" bestFit="1" customWidth="1"/>
    <col min="11" max="11" width="10.5703125" style="528" customWidth="1"/>
    <col min="12" max="12" width="10.140625" style="528" bestFit="1" customWidth="1"/>
    <col min="13" max="13" width="9.85546875" style="528" bestFit="1" customWidth="1"/>
    <col min="14" max="14" width="16.85546875" style="528" bestFit="1" customWidth="1"/>
    <col min="15" max="16" width="14.140625" style="607" bestFit="1" customWidth="1"/>
    <col min="17" max="18" width="12.5703125" style="607" bestFit="1" customWidth="1"/>
    <col min="19" max="23" width="13.5703125" style="607" customWidth="1"/>
    <col min="24" max="24" width="9.140625" style="607"/>
  </cols>
  <sheetData>
    <row r="1" spans="1:24" s="528" customFormat="1" ht="16.5" customHeight="1" thickBot="1" x14ac:dyDescent="0.3">
      <c r="A1" s="844" t="s">
        <v>678</v>
      </c>
      <c r="B1" s="845"/>
      <c r="C1" s="845"/>
      <c r="D1" s="845"/>
      <c r="E1" s="845"/>
      <c r="F1" s="845"/>
      <c r="G1" s="845"/>
      <c r="H1" s="845"/>
      <c r="I1" s="845"/>
      <c r="J1" s="845"/>
      <c r="K1" s="845"/>
      <c r="L1" s="845"/>
      <c r="M1" s="845"/>
      <c r="N1" s="845"/>
      <c r="O1" s="845"/>
      <c r="P1" s="845"/>
      <c r="Q1" s="845"/>
      <c r="R1" s="845"/>
      <c r="S1" s="845"/>
      <c r="T1" s="845"/>
      <c r="U1" s="845"/>
      <c r="V1" s="845"/>
      <c r="W1" s="845"/>
      <c r="X1" s="607"/>
    </row>
    <row r="2" spans="1:24" s="528" customFormat="1" ht="15" customHeight="1" x14ac:dyDescent="0.25">
      <c r="A2" s="846" t="s">
        <v>466</v>
      </c>
      <c r="B2" s="849" t="s">
        <v>467</v>
      </c>
      <c r="C2" s="852" t="s">
        <v>378</v>
      </c>
      <c r="D2" s="853"/>
      <c r="E2" s="853"/>
      <c r="F2" s="853"/>
      <c r="G2" s="853"/>
      <c r="H2" s="853"/>
      <c r="I2" s="853"/>
      <c r="J2" s="853"/>
      <c r="K2" s="854"/>
      <c r="L2" s="855" t="s">
        <v>555</v>
      </c>
      <c r="M2" s="856"/>
      <c r="N2" s="857" t="s">
        <v>469</v>
      </c>
      <c r="O2" s="860" t="s">
        <v>676</v>
      </c>
      <c r="P2" s="861"/>
      <c r="Q2" s="861"/>
      <c r="R2" s="862"/>
      <c r="S2" s="866" t="s">
        <v>677</v>
      </c>
      <c r="T2" s="867"/>
      <c r="U2" s="867"/>
      <c r="V2" s="867"/>
      <c r="W2" s="868"/>
      <c r="X2" s="607"/>
    </row>
    <row r="3" spans="1:24" s="528" customFormat="1" ht="24.75" customHeight="1" x14ac:dyDescent="0.25">
      <c r="A3" s="847"/>
      <c r="B3" s="850"/>
      <c r="C3" s="875" t="s">
        <v>470</v>
      </c>
      <c r="D3" s="876"/>
      <c r="E3" s="877"/>
      <c r="F3" s="828" t="s">
        <v>471</v>
      </c>
      <c r="G3" s="878"/>
      <c r="H3" s="829"/>
      <c r="I3" s="815" t="s">
        <v>548</v>
      </c>
      <c r="J3" s="818" t="s">
        <v>472</v>
      </c>
      <c r="K3" s="597" t="s">
        <v>473</v>
      </c>
      <c r="L3" s="821" t="s">
        <v>600</v>
      </c>
      <c r="M3" s="823" t="s">
        <v>468</v>
      </c>
      <c r="N3" s="858"/>
      <c r="O3" s="863"/>
      <c r="P3" s="864"/>
      <c r="Q3" s="864"/>
      <c r="R3" s="865"/>
      <c r="S3" s="869"/>
      <c r="T3" s="870"/>
      <c r="U3" s="870"/>
      <c r="V3" s="870"/>
      <c r="W3" s="871"/>
      <c r="X3" s="607"/>
    </row>
    <row r="4" spans="1:24" s="528" customFormat="1" ht="15.75" thickBot="1" x14ac:dyDescent="0.3">
      <c r="A4" s="847"/>
      <c r="B4" s="850"/>
      <c r="C4" s="825" t="s">
        <v>679</v>
      </c>
      <c r="D4" s="828" t="s">
        <v>474</v>
      </c>
      <c r="E4" s="829"/>
      <c r="F4" s="830" t="s">
        <v>475</v>
      </c>
      <c r="G4" s="832" t="s">
        <v>476</v>
      </c>
      <c r="H4" s="834" t="s">
        <v>547</v>
      </c>
      <c r="I4" s="816"/>
      <c r="J4" s="819"/>
      <c r="K4" s="835" t="s">
        <v>477</v>
      </c>
      <c r="L4" s="822"/>
      <c r="M4" s="823"/>
      <c r="N4" s="858"/>
      <c r="O4" s="863"/>
      <c r="P4" s="864"/>
      <c r="Q4" s="864"/>
      <c r="R4" s="865"/>
      <c r="S4" s="872"/>
      <c r="T4" s="873"/>
      <c r="U4" s="873"/>
      <c r="V4" s="873"/>
      <c r="W4" s="874"/>
      <c r="X4" s="607"/>
    </row>
    <row r="5" spans="1:24" s="528" customFormat="1" ht="43.5" customHeight="1" x14ac:dyDescent="0.25">
      <c r="A5" s="847"/>
      <c r="B5" s="850"/>
      <c r="C5" s="826"/>
      <c r="D5" s="838" t="s">
        <v>478</v>
      </c>
      <c r="E5" s="840" t="s">
        <v>479</v>
      </c>
      <c r="F5" s="830"/>
      <c r="G5" s="832"/>
      <c r="H5" s="832"/>
      <c r="I5" s="816"/>
      <c r="J5" s="819"/>
      <c r="K5" s="836"/>
      <c r="L5" s="842" t="s">
        <v>381</v>
      </c>
      <c r="M5" s="823"/>
      <c r="N5" s="858"/>
      <c r="O5" s="613" t="s">
        <v>135</v>
      </c>
      <c r="P5" s="879" t="s">
        <v>674</v>
      </c>
      <c r="Q5" s="880"/>
      <c r="R5" s="881"/>
      <c r="S5" s="614" t="s">
        <v>596</v>
      </c>
      <c r="T5" s="615" t="s">
        <v>597</v>
      </c>
      <c r="U5" s="616" t="s">
        <v>556</v>
      </c>
      <c r="V5" s="617"/>
      <c r="W5" s="617" t="s">
        <v>557</v>
      </c>
      <c r="X5" s="607"/>
    </row>
    <row r="6" spans="1:24" s="528" customFormat="1" ht="15" customHeight="1" thickBot="1" x14ac:dyDescent="0.3">
      <c r="A6" s="848"/>
      <c r="B6" s="851"/>
      <c r="C6" s="827"/>
      <c r="D6" s="839"/>
      <c r="E6" s="841"/>
      <c r="F6" s="831"/>
      <c r="G6" s="833"/>
      <c r="H6" s="833"/>
      <c r="I6" s="817"/>
      <c r="J6" s="820"/>
      <c r="K6" s="837"/>
      <c r="L6" s="843"/>
      <c r="M6" s="824"/>
      <c r="N6" s="859"/>
      <c r="O6" s="618" t="s">
        <v>672</v>
      </c>
      <c r="P6" s="619" t="s">
        <v>141</v>
      </c>
      <c r="Q6" s="620" t="s">
        <v>142</v>
      </c>
      <c r="R6" s="621" t="s">
        <v>561</v>
      </c>
      <c r="S6" s="872" t="s">
        <v>141</v>
      </c>
      <c r="T6" s="873"/>
      <c r="U6" s="874"/>
      <c r="V6" s="612" t="s">
        <v>562</v>
      </c>
      <c r="W6" s="622" t="s">
        <v>563</v>
      </c>
      <c r="X6" s="607"/>
    </row>
    <row r="7" spans="1:24" s="528" customFormat="1" ht="15.75" thickBot="1" x14ac:dyDescent="0.3">
      <c r="A7" s="471" t="s">
        <v>480</v>
      </c>
      <c r="B7" s="554"/>
      <c r="C7" s="489">
        <f>C9+C18+C25+C46</f>
        <v>5503634.6699999999</v>
      </c>
      <c r="D7" s="472">
        <f>D18+D46</f>
        <v>4913932.0199999996</v>
      </c>
      <c r="E7" s="472">
        <f>E9+E18+E25+E46</f>
        <v>589702.65</v>
      </c>
      <c r="F7" s="472">
        <f>F9+F18+F25+F8+F46</f>
        <v>4132686.91</v>
      </c>
      <c r="G7" s="472">
        <f>G9+G18+G25+G46</f>
        <v>776703.63</v>
      </c>
      <c r="H7" s="472">
        <f>H9+H18+H46</f>
        <v>496421.77</v>
      </c>
      <c r="I7" s="472">
        <f>I9+I18+I46</f>
        <v>264161.7</v>
      </c>
      <c r="J7" s="472">
        <f>J9+J18+J25+J46+J8</f>
        <v>11173608.680000003</v>
      </c>
      <c r="K7" s="490">
        <f>K9+K18+K25</f>
        <v>9041870.0199999996</v>
      </c>
      <c r="L7" s="598">
        <f>L9+L18+L25</f>
        <v>0</v>
      </c>
      <c r="M7" s="490">
        <f>M9+M18+M25+M46+M45</f>
        <v>352647.66000000003</v>
      </c>
      <c r="N7" s="480">
        <f>J7+M7</f>
        <v>11526256.340000004</v>
      </c>
      <c r="O7" s="460">
        <f>O9+O18+O25+O29+O45+O46+O47</f>
        <v>10952259.060000001</v>
      </c>
      <c r="P7" s="473">
        <f>P9+P18+P25+P29+P45+P47</f>
        <v>10843800.470000001</v>
      </c>
      <c r="Q7" s="474">
        <f>Q9+Q18+Q25+Q29+Q45</f>
        <v>108458.59</v>
      </c>
      <c r="R7" s="511"/>
      <c r="S7" s="473">
        <f>S9+S18+S25</f>
        <v>467746.6</v>
      </c>
      <c r="T7" s="474">
        <f>T9+T18+T25</f>
        <v>23872.35</v>
      </c>
      <c r="U7" s="511">
        <f>U9+U18+U25</f>
        <v>494644.88</v>
      </c>
      <c r="V7" s="460"/>
      <c r="W7" s="460">
        <f>W9+W18+W25</f>
        <v>36707.33</v>
      </c>
      <c r="X7" s="607"/>
    </row>
    <row r="8" spans="1:24" s="528" customFormat="1" ht="15.75" thickBot="1" x14ac:dyDescent="0.3">
      <c r="A8" s="464" t="s">
        <v>481</v>
      </c>
      <c r="B8" s="555" t="s">
        <v>482</v>
      </c>
      <c r="C8" s="566"/>
      <c r="D8" s="465"/>
      <c r="E8" s="466"/>
      <c r="F8" s="467">
        <v>4748.91</v>
      </c>
      <c r="G8" s="468"/>
      <c r="H8" s="468"/>
      <c r="I8" s="468"/>
      <c r="J8" s="529">
        <f>F8</f>
        <v>4748.91</v>
      </c>
      <c r="K8" s="567"/>
      <c r="L8" s="599"/>
      <c r="M8" s="491"/>
      <c r="N8" s="481">
        <f>J8</f>
        <v>4748.91</v>
      </c>
      <c r="O8" s="508"/>
      <c r="P8" s="469"/>
      <c r="Q8" s="470"/>
      <c r="R8" s="516"/>
      <c r="S8" s="623"/>
      <c r="T8" s="624"/>
      <c r="U8" s="625"/>
      <c r="V8" s="626"/>
      <c r="W8" s="626"/>
      <c r="X8" s="607"/>
    </row>
    <row r="9" spans="1:24" s="528" customFormat="1" ht="15.75" thickBot="1" x14ac:dyDescent="0.3">
      <c r="A9" s="406" t="s">
        <v>483</v>
      </c>
      <c r="B9" s="556" t="s">
        <v>484</v>
      </c>
      <c r="C9" s="492">
        <f>C10+C11+C12+C13+C14+C15+C16+C17</f>
        <v>121227.07999999999</v>
      </c>
      <c r="D9" s="407"/>
      <c r="E9" s="407">
        <f t="shared" ref="E9:Q9" si="0">E10+E11+E12+E13+E14+E15+E16+E17</f>
        <v>121227.07999999999</v>
      </c>
      <c r="F9" s="407">
        <f>F10+F11+F12+F13+F14+F15+F16+F17</f>
        <v>2028618</v>
      </c>
      <c r="G9" s="407">
        <f t="shared" si="0"/>
        <v>195218</v>
      </c>
      <c r="H9" s="407">
        <f t="shared" si="0"/>
        <v>148610.72</v>
      </c>
      <c r="I9" s="407">
        <f t="shared" si="0"/>
        <v>7517.9</v>
      </c>
      <c r="J9" s="407">
        <f>J10+J11+J12+J13+J14+J15+J16+J17</f>
        <v>2501191.7000000002</v>
      </c>
      <c r="K9" s="493">
        <f t="shared" si="0"/>
        <v>2028618</v>
      </c>
      <c r="L9" s="600"/>
      <c r="M9" s="493">
        <f t="shared" si="0"/>
        <v>79699.759999999995</v>
      </c>
      <c r="N9" s="482">
        <f t="shared" si="0"/>
        <v>2580891.46</v>
      </c>
      <c r="O9" s="462">
        <f t="shared" si="0"/>
        <v>2014077.76</v>
      </c>
      <c r="P9" s="408">
        <f t="shared" si="0"/>
        <v>1944146</v>
      </c>
      <c r="Q9" s="409">
        <f t="shared" si="0"/>
        <v>69931.759999999995</v>
      </c>
      <c r="R9" s="512"/>
      <c r="S9" s="408">
        <f>SUM(S10:S17)</f>
        <v>146104.85999999999</v>
      </c>
      <c r="T9" s="409">
        <f>SUM(T10:T17)</f>
        <v>2800</v>
      </c>
      <c r="U9" s="512">
        <f>SUM(U10:U17)</f>
        <v>144833.32999999999</v>
      </c>
      <c r="V9" s="462"/>
      <c r="W9" s="462">
        <f>SUM(W10:W17)</f>
        <v>11287.02</v>
      </c>
      <c r="X9" s="607"/>
    </row>
    <row r="10" spans="1:24" s="528" customFormat="1" x14ac:dyDescent="0.25">
      <c r="A10" s="411" t="s">
        <v>485</v>
      </c>
      <c r="B10" s="557" t="s">
        <v>486</v>
      </c>
      <c r="C10" s="568">
        <f>E10</f>
        <v>11464</v>
      </c>
      <c r="D10" s="412"/>
      <c r="E10" s="412">
        <v>11464</v>
      </c>
      <c r="F10" s="412">
        <v>210497</v>
      </c>
      <c r="G10" s="412">
        <v>15146.15</v>
      </c>
      <c r="H10" s="412">
        <v>16039.68</v>
      </c>
      <c r="I10" s="412">
        <v>1064.7</v>
      </c>
      <c r="J10" s="412">
        <f>C10+F10+G10+H10+I10</f>
        <v>254211.53</v>
      </c>
      <c r="K10" s="494">
        <f>F10</f>
        <v>210497</v>
      </c>
      <c r="L10" s="601"/>
      <c r="M10" s="494"/>
      <c r="N10" s="413">
        <f>J10+M10</f>
        <v>254211.53</v>
      </c>
      <c r="O10" s="461">
        <f>P10+Q10</f>
        <v>210497</v>
      </c>
      <c r="P10" s="414">
        <f t="shared" ref="P10:P16" si="1">K10</f>
        <v>210497</v>
      </c>
      <c r="Q10" s="415"/>
      <c r="R10" s="513"/>
      <c r="S10" s="414">
        <v>15146.15</v>
      </c>
      <c r="T10" s="415"/>
      <c r="U10" s="513">
        <v>15367.64</v>
      </c>
      <c r="V10" s="461"/>
      <c r="W10" s="461">
        <v>1481.31</v>
      </c>
      <c r="X10" s="607"/>
    </row>
    <row r="11" spans="1:24" s="528" customFormat="1" x14ac:dyDescent="0.25">
      <c r="A11" s="416" t="s">
        <v>487</v>
      </c>
      <c r="B11" s="558" t="s">
        <v>488</v>
      </c>
      <c r="C11" s="569">
        <f t="shared" ref="C11:C17" si="2">E11</f>
        <v>22127.46</v>
      </c>
      <c r="D11" s="417"/>
      <c r="E11" s="417">
        <v>22127.46</v>
      </c>
      <c r="F11" s="417">
        <v>359043</v>
      </c>
      <c r="G11" s="417">
        <v>30834.59</v>
      </c>
      <c r="H11" s="417">
        <v>34037.379999999997</v>
      </c>
      <c r="I11" s="412">
        <v>1228.5</v>
      </c>
      <c r="J11" s="412">
        <f t="shared" ref="J11:J16" si="3">C11+F11+G11+H11+I11</f>
        <v>447270.93000000005</v>
      </c>
      <c r="K11" s="496">
        <f t="shared" ref="K11:K17" si="4">F11</f>
        <v>359043</v>
      </c>
      <c r="L11" s="602"/>
      <c r="M11" s="496">
        <v>32063.26</v>
      </c>
      <c r="N11" s="413">
        <f t="shared" ref="N11:N17" si="5">J11+M11</f>
        <v>479334.19000000006</v>
      </c>
      <c r="O11" s="459">
        <f t="shared" ref="O11:O17" si="6">P11+Q11</f>
        <v>381106.26</v>
      </c>
      <c r="P11" s="418">
        <f>K11-232</f>
        <v>358811</v>
      </c>
      <c r="Q11" s="419">
        <f>M11-9768</f>
        <v>22295.26</v>
      </c>
      <c r="R11" s="514"/>
      <c r="S11" s="418">
        <v>29714.59</v>
      </c>
      <c r="T11" s="419">
        <v>1300</v>
      </c>
      <c r="U11" s="514">
        <v>34649.25</v>
      </c>
      <c r="V11" s="459"/>
      <c r="W11" s="459">
        <v>568.36</v>
      </c>
      <c r="X11" s="607"/>
    </row>
    <row r="12" spans="1:24" s="528" customFormat="1" x14ac:dyDescent="0.25">
      <c r="A12" s="416" t="s">
        <v>489</v>
      </c>
      <c r="B12" s="558" t="s">
        <v>490</v>
      </c>
      <c r="C12" s="569">
        <f t="shared" si="2"/>
        <v>32729.3</v>
      </c>
      <c r="D12" s="417"/>
      <c r="E12" s="417">
        <v>32729.3</v>
      </c>
      <c r="F12" s="417">
        <v>531346</v>
      </c>
      <c r="G12" s="417">
        <v>41860.21</v>
      </c>
      <c r="H12" s="417">
        <v>38950.639999999999</v>
      </c>
      <c r="I12" s="412">
        <v>2282.8000000000002</v>
      </c>
      <c r="J12" s="412">
        <f t="shared" si="3"/>
        <v>647168.95000000007</v>
      </c>
      <c r="K12" s="496">
        <f t="shared" si="4"/>
        <v>531346</v>
      </c>
      <c r="L12" s="602"/>
      <c r="M12" s="496">
        <v>10338</v>
      </c>
      <c r="N12" s="413">
        <f t="shared" si="5"/>
        <v>657506.95000000007</v>
      </c>
      <c r="O12" s="459">
        <f t="shared" si="6"/>
        <v>541684</v>
      </c>
      <c r="P12" s="418">
        <f t="shared" si="1"/>
        <v>531346</v>
      </c>
      <c r="Q12" s="419">
        <f t="shared" ref="Q12:Q15" si="7">M12</f>
        <v>10338</v>
      </c>
      <c r="R12" s="514"/>
      <c r="S12" s="418">
        <v>41890.21</v>
      </c>
      <c r="T12" s="419"/>
      <c r="U12" s="514">
        <v>38657.800000000003</v>
      </c>
      <c r="V12" s="459"/>
      <c r="W12" s="459">
        <v>2509</v>
      </c>
      <c r="X12" s="607"/>
    </row>
    <row r="13" spans="1:24" s="528" customFormat="1" x14ac:dyDescent="0.25">
      <c r="A13" s="416" t="s">
        <v>491</v>
      </c>
      <c r="B13" s="558" t="s">
        <v>492</v>
      </c>
      <c r="C13" s="569">
        <v>0</v>
      </c>
      <c r="D13" s="417"/>
      <c r="E13" s="417"/>
      <c r="F13" s="417">
        <v>0</v>
      </c>
      <c r="G13" s="417"/>
      <c r="H13" s="417"/>
      <c r="I13" s="412"/>
      <c r="J13" s="412">
        <f t="shared" si="3"/>
        <v>0</v>
      </c>
      <c r="K13" s="496">
        <f t="shared" si="4"/>
        <v>0</v>
      </c>
      <c r="L13" s="602"/>
      <c r="M13" s="496"/>
      <c r="N13" s="413">
        <f t="shared" si="5"/>
        <v>0</v>
      </c>
      <c r="O13" s="509">
        <f t="shared" si="6"/>
        <v>0</v>
      </c>
      <c r="P13" s="418">
        <f t="shared" si="1"/>
        <v>0</v>
      </c>
      <c r="Q13" s="419">
        <f t="shared" si="7"/>
        <v>0</v>
      </c>
      <c r="R13" s="514"/>
      <c r="S13" s="418"/>
      <c r="T13" s="419"/>
      <c r="U13" s="514"/>
      <c r="V13" s="459"/>
      <c r="W13" s="459"/>
      <c r="X13" s="607"/>
    </row>
    <row r="14" spans="1:24" s="528" customFormat="1" x14ac:dyDescent="0.25">
      <c r="A14" s="416" t="s">
        <v>493</v>
      </c>
      <c r="B14" s="558" t="s">
        <v>494</v>
      </c>
      <c r="C14" s="569">
        <f t="shared" si="2"/>
        <v>14449</v>
      </c>
      <c r="D14" s="417"/>
      <c r="E14" s="417">
        <v>14449</v>
      </c>
      <c r="F14" s="417">
        <v>264583</v>
      </c>
      <c r="G14" s="417">
        <v>16991.27</v>
      </c>
      <c r="H14" s="417">
        <v>17713.68</v>
      </c>
      <c r="I14" s="412">
        <v>975</v>
      </c>
      <c r="J14" s="412">
        <f t="shared" si="3"/>
        <v>314711.95</v>
      </c>
      <c r="K14" s="496">
        <f t="shared" si="4"/>
        <v>264583</v>
      </c>
      <c r="L14" s="602"/>
      <c r="M14" s="496">
        <v>31406.5</v>
      </c>
      <c r="N14" s="413">
        <f t="shared" si="5"/>
        <v>346118.45</v>
      </c>
      <c r="O14" s="459">
        <f t="shared" si="6"/>
        <v>295989.5</v>
      </c>
      <c r="P14" s="418">
        <f t="shared" si="1"/>
        <v>264583</v>
      </c>
      <c r="Q14" s="419">
        <f t="shared" si="7"/>
        <v>31406.5</v>
      </c>
      <c r="R14" s="514"/>
      <c r="S14" s="418">
        <v>17015.27</v>
      </c>
      <c r="T14" s="419"/>
      <c r="U14" s="514">
        <v>16529.12</v>
      </c>
      <c r="V14" s="459"/>
      <c r="W14" s="459">
        <v>3268.95</v>
      </c>
      <c r="X14" s="607"/>
    </row>
    <row r="15" spans="1:24" s="528" customFormat="1" x14ac:dyDescent="0.25">
      <c r="A15" s="416" t="s">
        <v>495</v>
      </c>
      <c r="B15" s="558" t="s">
        <v>496</v>
      </c>
      <c r="C15" s="569">
        <f t="shared" si="2"/>
        <v>25886.32</v>
      </c>
      <c r="D15" s="417"/>
      <c r="E15" s="417">
        <v>25886.32</v>
      </c>
      <c r="F15" s="417">
        <v>285348</v>
      </c>
      <c r="G15" s="417">
        <v>68620.37</v>
      </c>
      <c r="H15" s="417">
        <v>21248.03</v>
      </c>
      <c r="I15" s="412">
        <v>972.4</v>
      </c>
      <c r="J15" s="412">
        <f t="shared" si="3"/>
        <v>402075.12</v>
      </c>
      <c r="K15" s="496">
        <f t="shared" si="4"/>
        <v>285348</v>
      </c>
      <c r="L15" s="602"/>
      <c r="M15" s="496">
        <v>5892</v>
      </c>
      <c r="N15" s="413">
        <f t="shared" si="5"/>
        <v>407967.12</v>
      </c>
      <c r="O15" s="459">
        <f t="shared" si="6"/>
        <v>291240</v>
      </c>
      <c r="P15" s="418">
        <f t="shared" si="1"/>
        <v>285348</v>
      </c>
      <c r="Q15" s="419">
        <f t="shared" si="7"/>
        <v>5892</v>
      </c>
      <c r="R15" s="514"/>
      <c r="S15" s="418">
        <v>20573.23</v>
      </c>
      <c r="T15" s="419">
        <v>1500</v>
      </c>
      <c r="U15" s="514">
        <v>19734.53</v>
      </c>
      <c r="V15" s="459"/>
      <c r="W15" s="459">
        <v>1914.97</v>
      </c>
      <c r="X15" s="607"/>
    </row>
    <row r="16" spans="1:24" s="528" customFormat="1" x14ac:dyDescent="0.25">
      <c r="A16" s="420" t="s">
        <v>497</v>
      </c>
      <c r="B16" s="559" t="s">
        <v>498</v>
      </c>
      <c r="C16" s="570">
        <f t="shared" si="2"/>
        <v>14571</v>
      </c>
      <c r="D16" s="421"/>
      <c r="E16" s="421">
        <v>14571</v>
      </c>
      <c r="F16" s="421">
        <v>293561</v>
      </c>
      <c r="G16" s="421">
        <v>21765.41</v>
      </c>
      <c r="H16" s="421">
        <v>20621.310000000001</v>
      </c>
      <c r="I16" s="417">
        <v>994.5</v>
      </c>
      <c r="J16" s="412">
        <f t="shared" si="3"/>
        <v>351513.22</v>
      </c>
      <c r="K16" s="501">
        <f>F16</f>
        <v>293561</v>
      </c>
      <c r="L16" s="603"/>
      <c r="M16" s="496"/>
      <c r="N16" s="413">
        <f t="shared" si="5"/>
        <v>351513.22</v>
      </c>
      <c r="O16" s="459">
        <f t="shared" si="6"/>
        <v>293561</v>
      </c>
      <c r="P16" s="418">
        <f t="shared" si="1"/>
        <v>293561</v>
      </c>
      <c r="Q16" s="419"/>
      <c r="R16" s="514"/>
      <c r="S16" s="418">
        <v>21765.41</v>
      </c>
      <c r="T16" s="419"/>
      <c r="U16" s="514">
        <v>19894.990000000002</v>
      </c>
      <c r="V16" s="459"/>
      <c r="W16" s="459">
        <v>1544.43</v>
      </c>
      <c r="X16" s="607"/>
    </row>
    <row r="17" spans="1:27" s="528" customFormat="1" ht="15.75" thickBot="1" x14ac:dyDescent="0.3">
      <c r="A17" s="420" t="s">
        <v>499</v>
      </c>
      <c r="B17" s="559" t="s">
        <v>500</v>
      </c>
      <c r="C17" s="570">
        <f t="shared" si="2"/>
        <v>0</v>
      </c>
      <c r="D17" s="421"/>
      <c r="E17" s="421">
        <v>0</v>
      </c>
      <c r="F17" s="421">
        <v>84240</v>
      </c>
      <c r="G17" s="421">
        <v>0</v>
      </c>
      <c r="H17" s="421"/>
      <c r="I17" s="457"/>
      <c r="J17" s="412">
        <f>C17+F17+G17+H17</f>
        <v>84240</v>
      </c>
      <c r="K17" s="498">
        <f t="shared" si="4"/>
        <v>84240</v>
      </c>
      <c r="L17" s="604"/>
      <c r="M17" s="498"/>
      <c r="N17" s="413">
        <f t="shared" si="5"/>
        <v>84240</v>
      </c>
      <c r="O17" s="463">
        <f t="shared" si="6"/>
        <v>0</v>
      </c>
      <c r="P17" s="404"/>
      <c r="Q17" s="405"/>
      <c r="R17" s="515"/>
      <c r="S17" s="627"/>
      <c r="T17" s="628"/>
      <c r="U17" s="629"/>
      <c r="V17" s="630"/>
      <c r="W17" s="630"/>
      <c r="X17" s="607"/>
    </row>
    <row r="18" spans="1:27" s="528" customFormat="1" ht="15.75" thickBot="1" x14ac:dyDescent="0.3">
      <c r="A18" s="422" t="s">
        <v>501</v>
      </c>
      <c r="B18" s="560" t="s">
        <v>502</v>
      </c>
      <c r="C18" s="408">
        <f t="shared" ref="C18:K18" si="8">C19+C20+C21+C22+C23+C24</f>
        <v>5380634.5899999999</v>
      </c>
      <c r="D18" s="409">
        <f t="shared" si="8"/>
        <v>4913932.0199999996</v>
      </c>
      <c r="E18" s="409">
        <f t="shared" si="8"/>
        <v>466702.57000000007</v>
      </c>
      <c r="F18" s="409">
        <f t="shared" si="8"/>
        <v>1194400</v>
      </c>
      <c r="G18" s="409">
        <f t="shared" si="8"/>
        <v>466504.24</v>
      </c>
      <c r="H18" s="409">
        <f t="shared" si="8"/>
        <v>347811.05</v>
      </c>
      <c r="I18" s="409">
        <f t="shared" si="8"/>
        <v>16139.500000000002</v>
      </c>
      <c r="J18" s="409">
        <f>J19+J20+J21+J22+J23+J24</f>
        <v>7405489.3800000008</v>
      </c>
      <c r="K18" s="410">
        <f t="shared" si="8"/>
        <v>6108332.0200000005</v>
      </c>
      <c r="L18" s="605">
        <f>SUM(L19:L24)</f>
        <v>0</v>
      </c>
      <c r="M18" s="410">
        <f>M19+M20+M21+M22+M23+M24</f>
        <v>246150.57</v>
      </c>
      <c r="N18" s="483">
        <f>N19+N20+N21+N22+N23+N24</f>
        <v>7651639.9500000011</v>
      </c>
      <c r="O18" s="462">
        <f>O19+O20+O21+O22+O23+O24</f>
        <v>6120061.5200000005</v>
      </c>
      <c r="P18" s="408">
        <f>P19+P20+P21+P22+P23+P24</f>
        <v>6108332.0200000005</v>
      </c>
      <c r="Q18" s="409">
        <f>Q19+Q20+Q21+Q22+Q23+Q24</f>
        <v>11729.5</v>
      </c>
      <c r="R18" s="512"/>
      <c r="S18" s="408">
        <f>SUM(S19:S24)</f>
        <v>208710.35</v>
      </c>
      <c r="T18" s="409">
        <f>SUM(T19:T24)</f>
        <v>19022.349999999999</v>
      </c>
      <c r="U18" s="512">
        <f>SUM(U19:U24)</f>
        <v>349811.55</v>
      </c>
      <c r="V18" s="462"/>
      <c r="W18" s="462">
        <f>SUM(W19:W24)</f>
        <v>25420.309999999998</v>
      </c>
      <c r="X18" s="607"/>
    </row>
    <row r="19" spans="1:27" s="528" customFormat="1" x14ac:dyDescent="0.25">
      <c r="A19" s="411" t="s">
        <v>503</v>
      </c>
      <c r="B19" s="557" t="s">
        <v>504</v>
      </c>
      <c r="C19" s="499">
        <f t="shared" ref="C19:C24" si="9">D19+E19</f>
        <v>404689.3</v>
      </c>
      <c r="D19" s="412">
        <v>365570</v>
      </c>
      <c r="E19" s="412">
        <v>39119.300000000003</v>
      </c>
      <c r="F19" s="412">
        <v>243370</v>
      </c>
      <c r="G19" s="412">
        <v>67526.13</v>
      </c>
      <c r="H19" s="412">
        <v>30089.200000000001</v>
      </c>
      <c r="I19" s="412">
        <v>1895.4</v>
      </c>
      <c r="J19" s="412">
        <f t="shared" ref="J19:J24" si="10">C19+F19+G19+H19+I19</f>
        <v>747570.03</v>
      </c>
      <c r="K19" s="500">
        <f t="shared" ref="K19:K24" si="11">D19+F19</f>
        <v>608940</v>
      </c>
      <c r="L19" s="606"/>
      <c r="M19" s="500">
        <v>3000</v>
      </c>
      <c r="N19" s="413">
        <f t="shared" ref="N19:N24" si="12">J19+M19+L19</f>
        <v>750570.03</v>
      </c>
      <c r="O19" s="461">
        <f t="shared" ref="O19:O24" si="13">P19+Q19</f>
        <v>611940</v>
      </c>
      <c r="P19" s="414">
        <f t="shared" ref="P19:P24" si="14">K19</f>
        <v>608940</v>
      </c>
      <c r="Q19" s="415">
        <f>M19</f>
        <v>3000</v>
      </c>
      <c r="R19" s="513"/>
      <c r="S19" s="414">
        <v>15662.45</v>
      </c>
      <c r="T19" s="415">
        <v>13875.03</v>
      </c>
      <c r="U19" s="513">
        <v>29894.57</v>
      </c>
      <c r="V19" s="461"/>
      <c r="W19" s="459">
        <v>468.87</v>
      </c>
      <c r="X19" s="607"/>
    </row>
    <row r="20" spans="1:27" s="528" customFormat="1" x14ac:dyDescent="0.25">
      <c r="A20" s="416" t="s">
        <v>505</v>
      </c>
      <c r="B20" s="558" t="s">
        <v>506</v>
      </c>
      <c r="C20" s="495">
        <f t="shared" si="9"/>
        <v>843511.3</v>
      </c>
      <c r="D20" s="417">
        <v>793480</v>
      </c>
      <c r="E20" s="417">
        <v>50031.3</v>
      </c>
      <c r="F20" s="417">
        <v>135140</v>
      </c>
      <c r="G20" s="417">
        <v>39449.800000000003</v>
      </c>
      <c r="H20" s="417">
        <v>47048.29</v>
      </c>
      <c r="I20" s="412">
        <v>4914</v>
      </c>
      <c r="J20" s="412">
        <f t="shared" si="10"/>
        <v>1070063.3900000001</v>
      </c>
      <c r="K20" s="496">
        <f t="shared" si="11"/>
        <v>928620</v>
      </c>
      <c r="L20" s="602"/>
      <c r="M20" s="496">
        <v>2730</v>
      </c>
      <c r="N20" s="413">
        <f t="shared" si="12"/>
        <v>1072793.3900000001</v>
      </c>
      <c r="O20" s="459">
        <f t="shared" si="13"/>
        <v>931350</v>
      </c>
      <c r="P20" s="418">
        <f t="shared" si="14"/>
        <v>928620</v>
      </c>
      <c r="Q20" s="415">
        <f t="shared" ref="Q20:Q21" si="15">M20</f>
        <v>2730</v>
      </c>
      <c r="R20" s="513"/>
      <c r="S20" s="418">
        <v>39449.800000000003</v>
      </c>
      <c r="T20" s="419"/>
      <c r="U20" s="514">
        <v>49020.43</v>
      </c>
      <c r="V20" s="459"/>
      <c r="W20" s="459">
        <v>13.6</v>
      </c>
      <c r="X20" s="607"/>
    </row>
    <row r="21" spans="1:27" s="528" customFormat="1" x14ac:dyDescent="0.25">
      <c r="A21" s="416" t="s">
        <v>507</v>
      </c>
      <c r="B21" s="558" t="s">
        <v>508</v>
      </c>
      <c r="C21" s="495">
        <f t="shared" si="9"/>
        <v>1418838.48</v>
      </c>
      <c r="D21" s="417">
        <v>1283495.25</v>
      </c>
      <c r="E21" s="417">
        <v>135343.23000000001</v>
      </c>
      <c r="F21" s="417">
        <v>334170</v>
      </c>
      <c r="G21" s="417">
        <v>103095.52</v>
      </c>
      <c r="H21" s="417">
        <v>105344</v>
      </c>
      <c r="I21" s="412">
        <v>3155.1</v>
      </c>
      <c r="J21" s="412">
        <f t="shared" si="10"/>
        <v>1964603.1</v>
      </c>
      <c r="K21" s="496">
        <f t="shared" si="11"/>
        <v>1617665.25</v>
      </c>
      <c r="L21" s="602"/>
      <c r="M21" s="496">
        <v>5999.5</v>
      </c>
      <c r="N21" s="413">
        <f t="shared" si="12"/>
        <v>1970602.6</v>
      </c>
      <c r="O21" s="459">
        <f t="shared" si="13"/>
        <v>1623664.75</v>
      </c>
      <c r="P21" s="418">
        <f t="shared" si="14"/>
        <v>1617665.25</v>
      </c>
      <c r="Q21" s="415">
        <f t="shared" si="15"/>
        <v>5999.5</v>
      </c>
      <c r="R21" s="513"/>
      <c r="S21" s="418">
        <v>59004.67</v>
      </c>
      <c r="T21" s="419"/>
      <c r="U21" s="514">
        <v>107124.04</v>
      </c>
      <c r="V21" s="459"/>
      <c r="W21" s="459">
        <v>9349.99</v>
      </c>
      <c r="X21" s="607"/>
    </row>
    <row r="22" spans="1:27" s="528" customFormat="1" x14ac:dyDescent="0.25">
      <c r="A22" s="416" t="s">
        <v>509</v>
      </c>
      <c r="B22" s="558" t="s">
        <v>510</v>
      </c>
      <c r="C22" s="495">
        <f t="shared" si="9"/>
        <v>1219650.71</v>
      </c>
      <c r="D22" s="417">
        <v>1096879.23</v>
      </c>
      <c r="E22" s="417">
        <v>122771.48</v>
      </c>
      <c r="F22" s="417">
        <v>206720</v>
      </c>
      <c r="G22" s="417">
        <v>142256.10999999999</v>
      </c>
      <c r="H22" s="417">
        <v>84895.61</v>
      </c>
      <c r="I22" s="412">
        <v>3086.2</v>
      </c>
      <c r="J22" s="412">
        <f t="shared" si="10"/>
        <v>1656608.63</v>
      </c>
      <c r="K22" s="496">
        <f t="shared" si="11"/>
        <v>1303599.23</v>
      </c>
      <c r="L22" s="602"/>
      <c r="M22" s="496"/>
      <c r="N22" s="413">
        <f t="shared" si="12"/>
        <v>1656608.63</v>
      </c>
      <c r="O22" s="459">
        <f t="shared" si="13"/>
        <v>1303599.23</v>
      </c>
      <c r="P22" s="418">
        <f t="shared" si="14"/>
        <v>1303599.23</v>
      </c>
      <c r="Q22" s="415"/>
      <c r="R22" s="513"/>
      <c r="S22" s="418">
        <v>57039.3</v>
      </c>
      <c r="T22" s="419">
        <v>5147.32</v>
      </c>
      <c r="U22" s="514">
        <v>80895.05</v>
      </c>
      <c r="V22" s="459"/>
      <c r="W22" s="459">
        <v>13969.82</v>
      </c>
      <c r="X22" s="607"/>
    </row>
    <row r="23" spans="1:27" s="528" customFormat="1" x14ac:dyDescent="0.25">
      <c r="A23" s="416" t="s">
        <v>511</v>
      </c>
      <c r="B23" s="558" t="s">
        <v>512</v>
      </c>
      <c r="C23" s="495">
        <f t="shared" si="9"/>
        <v>922983.14</v>
      </c>
      <c r="D23" s="417">
        <v>845512.54</v>
      </c>
      <c r="E23" s="417">
        <v>77470.600000000006</v>
      </c>
      <c r="F23" s="417">
        <v>167450</v>
      </c>
      <c r="G23" s="417">
        <v>99694.21</v>
      </c>
      <c r="H23" s="417">
        <v>80433.95</v>
      </c>
      <c r="I23" s="412">
        <v>2212.6</v>
      </c>
      <c r="J23" s="412">
        <f t="shared" si="10"/>
        <v>1272773.9000000001</v>
      </c>
      <c r="K23" s="496">
        <f t="shared" si="11"/>
        <v>1012962.54</v>
      </c>
      <c r="L23" s="602"/>
      <c r="M23" s="496">
        <v>234421.07</v>
      </c>
      <c r="N23" s="413">
        <f t="shared" si="12"/>
        <v>1507194.9700000002</v>
      </c>
      <c r="O23" s="459">
        <f t="shared" si="13"/>
        <v>1012962.54</v>
      </c>
      <c r="P23" s="418">
        <f t="shared" si="14"/>
        <v>1012962.54</v>
      </c>
      <c r="Q23" s="419"/>
      <c r="R23" s="514"/>
      <c r="S23" s="418">
        <v>23071.66</v>
      </c>
      <c r="T23" s="419"/>
      <c r="U23" s="514">
        <v>82877.460000000006</v>
      </c>
      <c r="V23" s="459"/>
      <c r="W23" s="459">
        <v>1618.03</v>
      </c>
      <c r="X23" s="607"/>
      <c r="AA23" s="607"/>
    </row>
    <row r="24" spans="1:27" s="528" customFormat="1" ht="15.75" thickBot="1" x14ac:dyDescent="0.3">
      <c r="A24" s="420" t="s">
        <v>513</v>
      </c>
      <c r="B24" s="559" t="s">
        <v>514</v>
      </c>
      <c r="C24" s="497">
        <f t="shared" si="9"/>
        <v>570961.66</v>
      </c>
      <c r="D24" s="421">
        <v>528995</v>
      </c>
      <c r="E24" s="421">
        <v>41966.66</v>
      </c>
      <c r="F24" s="421">
        <v>107550</v>
      </c>
      <c r="G24" s="421">
        <v>14482.47</v>
      </c>
      <c r="H24" s="421"/>
      <c r="I24" s="457">
        <v>876.2</v>
      </c>
      <c r="J24" s="412">
        <f t="shared" si="10"/>
        <v>693870.33</v>
      </c>
      <c r="K24" s="501">
        <f t="shared" si="11"/>
        <v>636545</v>
      </c>
      <c r="L24" s="603"/>
      <c r="M24" s="501">
        <v>0</v>
      </c>
      <c r="N24" s="413">
        <f t="shared" si="12"/>
        <v>693870.33</v>
      </c>
      <c r="O24" s="463">
        <f t="shared" si="13"/>
        <v>636545</v>
      </c>
      <c r="P24" s="404">
        <f t="shared" si="14"/>
        <v>636545</v>
      </c>
      <c r="Q24" s="405"/>
      <c r="R24" s="515"/>
      <c r="S24" s="404">
        <v>14482.47</v>
      </c>
      <c r="T24" s="405"/>
      <c r="U24" s="515"/>
      <c r="V24" s="508"/>
      <c r="W24" s="461"/>
      <c r="X24" s="607"/>
    </row>
    <row r="25" spans="1:27" s="528" customFormat="1" ht="15.75" thickBot="1" x14ac:dyDescent="0.3">
      <c r="A25" s="423" t="s">
        <v>515</v>
      </c>
      <c r="B25" s="561" t="s">
        <v>516</v>
      </c>
      <c r="C25" s="408">
        <f>C27+C28</f>
        <v>1773</v>
      </c>
      <c r="D25" s="409"/>
      <c r="E25" s="409">
        <f>E26+E27+E28</f>
        <v>1773</v>
      </c>
      <c r="F25" s="409">
        <f>F26+F27</f>
        <v>904920</v>
      </c>
      <c r="G25" s="409">
        <f>G26+G27</f>
        <v>114981.39</v>
      </c>
      <c r="H25" s="409"/>
      <c r="I25" s="409"/>
      <c r="J25" s="409">
        <f>J26+J27+J28</f>
        <v>1021674.3899999999</v>
      </c>
      <c r="K25" s="410">
        <f>K26+K27</f>
        <v>904920</v>
      </c>
      <c r="L25" s="605"/>
      <c r="M25" s="410">
        <f>M26+M27</f>
        <v>10451.530000000001</v>
      </c>
      <c r="N25" s="483">
        <f>N26+N27+N28</f>
        <v>1032125.9199999999</v>
      </c>
      <c r="O25" s="462">
        <f>O26+O27</f>
        <v>915371.53</v>
      </c>
      <c r="P25" s="408">
        <f>P26+P27</f>
        <v>904920</v>
      </c>
      <c r="Q25" s="409">
        <f>Q26+Q27</f>
        <v>10451.530000000001</v>
      </c>
      <c r="R25" s="512"/>
      <c r="S25" s="408">
        <f>SUM(S26:S28)</f>
        <v>112931.39</v>
      </c>
      <c r="T25" s="409">
        <f>SUM(T26:T28)</f>
        <v>2050</v>
      </c>
      <c r="U25" s="512">
        <f>SUM(U26:U28)</f>
        <v>0</v>
      </c>
      <c r="V25" s="476"/>
      <c r="W25" s="476">
        <f>SUM(W26:W28)</f>
        <v>0</v>
      </c>
      <c r="X25" s="607"/>
    </row>
    <row r="26" spans="1:27" s="528" customFormat="1" x14ac:dyDescent="0.25">
      <c r="A26" s="411" t="s">
        <v>517</v>
      </c>
      <c r="B26" s="557" t="s">
        <v>518</v>
      </c>
      <c r="C26" s="499"/>
      <c r="D26" s="412"/>
      <c r="E26" s="412"/>
      <c r="F26" s="412">
        <v>642200</v>
      </c>
      <c r="G26" s="412">
        <v>59068.34</v>
      </c>
      <c r="H26" s="412"/>
      <c r="I26" s="412"/>
      <c r="J26" s="412">
        <f>F26+G26</f>
        <v>701268.34</v>
      </c>
      <c r="K26" s="500">
        <f>F26</f>
        <v>642200</v>
      </c>
      <c r="L26" s="606"/>
      <c r="M26" s="500">
        <v>0</v>
      </c>
      <c r="N26" s="413">
        <f>J26+M26</f>
        <v>701268.34</v>
      </c>
      <c r="O26" s="461">
        <f>P26+Q26</f>
        <v>642200</v>
      </c>
      <c r="P26" s="414">
        <f>F26</f>
        <v>642200</v>
      </c>
      <c r="Q26" s="415"/>
      <c r="R26" s="513"/>
      <c r="S26" s="525">
        <v>57568.34</v>
      </c>
      <c r="T26" s="526">
        <v>1500</v>
      </c>
      <c r="U26" s="527"/>
      <c r="V26" s="475"/>
      <c r="W26" s="631"/>
      <c r="X26" s="607"/>
    </row>
    <row r="27" spans="1:27" s="528" customFormat="1" x14ac:dyDescent="0.25">
      <c r="A27" s="416" t="s">
        <v>519</v>
      </c>
      <c r="B27" s="558" t="s">
        <v>520</v>
      </c>
      <c r="C27" s="495">
        <f>E27</f>
        <v>1690</v>
      </c>
      <c r="D27" s="417"/>
      <c r="E27" s="417">
        <v>1690</v>
      </c>
      <c r="F27" s="417">
        <v>262720</v>
      </c>
      <c r="G27" s="417">
        <v>55913.05</v>
      </c>
      <c r="H27" s="417"/>
      <c r="I27" s="417"/>
      <c r="J27" s="417">
        <f>C27+F27+G27</f>
        <v>320323.05</v>
      </c>
      <c r="K27" s="496">
        <f>F27</f>
        <v>262720</v>
      </c>
      <c r="L27" s="602"/>
      <c r="M27" s="496">
        <v>10451.530000000001</v>
      </c>
      <c r="N27" s="484">
        <f>J27+M27</f>
        <v>330774.58</v>
      </c>
      <c r="O27" s="459">
        <f>P27+Q27</f>
        <v>273171.53000000003</v>
      </c>
      <c r="P27" s="414">
        <f>F27</f>
        <v>262720</v>
      </c>
      <c r="Q27" s="419">
        <f>M27</f>
        <v>10451.530000000001</v>
      </c>
      <c r="R27" s="514"/>
      <c r="S27" s="418">
        <v>55363.05</v>
      </c>
      <c r="T27" s="419">
        <v>550</v>
      </c>
      <c r="U27" s="632"/>
      <c r="V27" s="633"/>
      <c r="W27" s="634"/>
      <c r="X27" s="607"/>
    </row>
    <row r="28" spans="1:27" s="528" customFormat="1" ht="15.75" thickBot="1" x14ac:dyDescent="0.3">
      <c r="A28" s="411"/>
      <c r="B28" s="557" t="s">
        <v>521</v>
      </c>
      <c r="C28" s="499">
        <f>E28</f>
        <v>83</v>
      </c>
      <c r="D28" s="412"/>
      <c r="E28" s="412">
        <v>83</v>
      </c>
      <c r="F28" s="412"/>
      <c r="G28" s="412"/>
      <c r="H28" s="412"/>
      <c r="I28" s="412"/>
      <c r="J28" s="412">
        <f>C28+F28+G28</f>
        <v>83</v>
      </c>
      <c r="K28" s="500"/>
      <c r="L28" s="606"/>
      <c r="M28" s="500"/>
      <c r="N28" s="413">
        <f>J28+M28</f>
        <v>83</v>
      </c>
      <c r="O28" s="461"/>
      <c r="P28" s="414"/>
      <c r="Q28" s="415"/>
      <c r="R28" s="516"/>
      <c r="S28" s="635"/>
      <c r="T28" s="636"/>
      <c r="U28" s="637"/>
      <c r="V28" s="638"/>
      <c r="W28" s="639"/>
      <c r="X28" s="607"/>
    </row>
    <row r="29" spans="1:27" s="528" customFormat="1" ht="15.75" thickBot="1" x14ac:dyDescent="0.3">
      <c r="A29" s="424" t="s">
        <v>522</v>
      </c>
      <c r="B29" s="562" t="s">
        <v>523</v>
      </c>
      <c r="C29" s="502"/>
      <c r="D29" s="425"/>
      <c r="E29" s="425">
        <f>E30+E31+E32+E33+E34+E37+E38+E39+E40+E41+E42+E43+E44+E35+E36</f>
        <v>589702.65</v>
      </c>
      <c r="F29" s="425"/>
      <c r="G29" s="425"/>
      <c r="H29" s="425"/>
      <c r="I29" s="425"/>
      <c r="J29" s="425"/>
      <c r="K29" s="503"/>
      <c r="L29" s="608"/>
      <c r="M29" s="503"/>
      <c r="N29" s="485"/>
      <c r="O29" s="462">
        <f>O30+O31+O32+O33+O34+O37+O38+O39+O40+O41+O42+O43+O44+O35+O36</f>
        <v>589619.65</v>
      </c>
      <c r="P29" s="408">
        <f>P30+P31+P32+P33+P34+P37+P38+P39+P40+P41+P42+P43+P44+P35+P36</f>
        <v>589619.65</v>
      </c>
      <c r="Q29" s="426"/>
      <c r="R29" s="517"/>
      <c r="S29" s="640"/>
      <c r="T29" s="641"/>
      <c r="U29" s="642"/>
      <c r="V29" s="643"/>
      <c r="W29" s="626"/>
      <c r="X29" s="607"/>
    </row>
    <row r="30" spans="1:27" s="528" customFormat="1" x14ac:dyDescent="0.25">
      <c r="A30" s="427"/>
      <c r="B30" s="563" t="s">
        <v>524</v>
      </c>
      <c r="C30" s="499"/>
      <c r="D30" s="412"/>
      <c r="E30" s="428">
        <v>33898.54</v>
      </c>
      <c r="F30" s="412"/>
      <c r="G30" s="412"/>
      <c r="H30" s="412"/>
      <c r="I30" s="412"/>
      <c r="J30" s="412"/>
      <c r="K30" s="500"/>
      <c r="L30" s="606"/>
      <c r="M30" s="500"/>
      <c r="N30" s="413"/>
      <c r="O30" s="510">
        <f t="shared" ref="O30:O45" si="16">SUM(P30:Q30)</f>
        <v>33898.54</v>
      </c>
      <c r="P30" s="429">
        <f>E30</f>
        <v>33898.54</v>
      </c>
      <c r="Q30" s="415"/>
      <c r="R30" s="516"/>
      <c r="S30" s="623"/>
      <c r="T30" s="624"/>
      <c r="U30" s="644"/>
      <c r="V30" s="645"/>
      <c r="W30" s="645"/>
      <c r="X30" s="607"/>
    </row>
    <row r="31" spans="1:27" s="528" customFormat="1" x14ac:dyDescent="0.25">
      <c r="A31" s="430"/>
      <c r="B31" s="564" t="s">
        <v>525</v>
      </c>
      <c r="C31" s="495"/>
      <c r="D31" s="417"/>
      <c r="E31" s="431">
        <v>124878</v>
      </c>
      <c r="F31" s="417"/>
      <c r="G31" s="417"/>
      <c r="H31" s="417"/>
      <c r="I31" s="417"/>
      <c r="J31" s="417"/>
      <c r="K31" s="496"/>
      <c r="L31" s="602"/>
      <c r="M31" s="496"/>
      <c r="N31" s="484"/>
      <c r="O31" s="510">
        <f t="shared" si="16"/>
        <v>124878</v>
      </c>
      <c r="P31" s="429">
        <f t="shared" ref="P31:P44" si="17">E31</f>
        <v>124878</v>
      </c>
      <c r="Q31" s="419"/>
      <c r="R31" s="516"/>
      <c r="S31" s="623"/>
      <c r="T31" s="624"/>
      <c r="U31" s="646"/>
      <c r="V31" s="647"/>
      <c r="W31" s="647"/>
      <c r="X31" s="607"/>
    </row>
    <row r="32" spans="1:27" s="528" customFormat="1" x14ac:dyDescent="0.25">
      <c r="A32" s="430"/>
      <c r="B32" s="564" t="s">
        <v>526</v>
      </c>
      <c r="C32" s="495"/>
      <c r="D32" s="417"/>
      <c r="E32" s="431">
        <v>39943</v>
      </c>
      <c r="F32" s="417"/>
      <c r="G32" s="417"/>
      <c r="H32" s="417"/>
      <c r="I32" s="417"/>
      <c r="J32" s="417"/>
      <c r="K32" s="496"/>
      <c r="L32" s="602"/>
      <c r="M32" s="496"/>
      <c r="N32" s="484"/>
      <c r="O32" s="510">
        <f t="shared" si="16"/>
        <v>39943</v>
      </c>
      <c r="P32" s="429">
        <f t="shared" si="17"/>
        <v>39943</v>
      </c>
      <c r="Q32" s="419"/>
      <c r="R32" s="516"/>
      <c r="S32" s="623"/>
      <c r="T32" s="624"/>
      <c r="U32" s="646"/>
      <c r="V32" s="647"/>
      <c r="W32" s="647"/>
      <c r="X32" s="607"/>
    </row>
    <row r="33" spans="1:24" s="528" customFormat="1" x14ac:dyDescent="0.25">
      <c r="A33" s="430"/>
      <c r="B33" s="564" t="s">
        <v>527</v>
      </c>
      <c r="C33" s="495"/>
      <c r="D33" s="417"/>
      <c r="E33" s="431">
        <v>17413</v>
      </c>
      <c r="F33" s="417"/>
      <c r="G33" s="417"/>
      <c r="H33" s="417"/>
      <c r="I33" s="417"/>
      <c r="J33" s="417"/>
      <c r="K33" s="496"/>
      <c r="L33" s="602"/>
      <c r="M33" s="496"/>
      <c r="N33" s="484"/>
      <c r="O33" s="510">
        <f t="shared" si="16"/>
        <v>17413</v>
      </c>
      <c r="P33" s="429">
        <f t="shared" si="17"/>
        <v>17413</v>
      </c>
      <c r="Q33" s="419"/>
      <c r="R33" s="516"/>
      <c r="S33" s="623"/>
      <c r="T33" s="624"/>
      <c r="U33" s="646"/>
      <c r="V33" s="647"/>
      <c r="W33" s="647"/>
      <c r="X33" s="607"/>
    </row>
    <row r="34" spans="1:24" s="528" customFormat="1" x14ac:dyDescent="0.25">
      <c r="A34" s="430"/>
      <c r="B34" s="564" t="s">
        <v>614</v>
      </c>
      <c r="C34" s="495"/>
      <c r="D34" s="417"/>
      <c r="E34" s="431">
        <v>0</v>
      </c>
      <c r="F34" s="417"/>
      <c r="G34" s="417"/>
      <c r="H34" s="417"/>
      <c r="I34" s="417"/>
      <c r="J34" s="417"/>
      <c r="K34" s="496"/>
      <c r="L34" s="602"/>
      <c r="M34" s="496"/>
      <c r="N34" s="484"/>
      <c r="O34" s="510">
        <f t="shared" si="16"/>
        <v>0</v>
      </c>
      <c r="P34" s="429">
        <f t="shared" si="17"/>
        <v>0</v>
      </c>
      <c r="Q34" s="419"/>
      <c r="R34" s="516"/>
      <c r="S34" s="623"/>
      <c r="T34" s="624"/>
      <c r="U34" s="646"/>
      <c r="V34" s="647"/>
      <c r="W34" s="647"/>
      <c r="X34" s="607"/>
    </row>
    <row r="35" spans="1:24" s="528" customFormat="1" x14ac:dyDescent="0.25">
      <c r="A35" s="430"/>
      <c r="B35" s="564" t="s">
        <v>617</v>
      </c>
      <c r="C35" s="495"/>
      <c r="D35" s="417"/>
      <c r="E35" s="431">
        <v>0</v>
      </c>
      <c r="F35" s="417"/>
      <c r="G35" s="417"/>
      <c r="H35" s="417"/>
      <c r="I35" s="417"/>
      <c r="J35" s="417"/>
      <c r="K35" s="496"/>
      <c r="L35" s="602"/>
      <c r="M35" s="496"/>
      <c r="N35" s="484"/>
      <c r="O35" s="510">
        <f t="shared" si="16"/>
        <v>0</v>
      </c>
      <c r="P35" s="429">
        <f t="shared" si="17"/>
        <v>0</v>
      </c>
      <c r="Q35" s="419"/>
      <c r="R35" s="516"/>
      <c r="S35" s="623"/>
      <c r="T35" s="624"/>
      <c r="U35" s="646"/>
      <c r="V35" s="647"/>
      <c r="W35" s="647"/>
      <c r="X35" s="607"/>
    </row>
    <row r="36" spans="1:24" s="528" customFormat="1" x14ac:dyDescent="0.25">
      <c r="A36" s="430"/>
      <c r="B36" s="564" t="s">
        <v>618</v>
      </c>
      <c r="C36" s="495"/>
      <c r="D36" s="417"/>
      <c r="E36" s="431">
        <v>0</v>
      </c>
      <c r="F36" s="417"/>
      <c r="G36" s="417"/>
      <c r="H36" s="417"/>
      <c r="I36" s="417"/>
      <c r="J36" s="417"/>
      <c r="K36" s="496"/>
      <c r="L36" s="602"/>
      <c r="M36" s="496"/>
      <c r="N36" s="484"/>
      <c r="O36" s="510">
        <f t="shared" si="16"/>
        <v>0</v>
      </c>
      <c r="P36" s="429">
        <f t="shared" si="17"/>
        <v>0</v>
      </c>
      <c r="Q36" s="419"/>
      <c r="R36" s="516"/>
      <c r="S36" s="623"/>
      <c r="T36" s="624"/>
      <c r="U36" s="646"/>
      <c r="V36" s="647"/>
      <c r="W36" s="647"/>
      <c r="X36" s="607"/>
    </row>
    <row r="37" spans="1:24" s="528" customFormat="1" x14ac:dyDescent="0.25">
      <c r="A37" s="430"/>
      <c r="B37" s="564" t="s">
        <v>675</v>
      </c>
      <c r="C37" s="495"/>
      <c r="D37" s="417"/>
      <c r="E37" s="431">
        <v>54811.91</v>
      </c>
      <c r="F37" s="417"/>
      <c r="G37" s="417"/>
      <c r="H37" s="417"/>
      <c r="I37" s="417"/>
      <c r="J37" s="417"/>
      <c r="K37" s="496"/>
      <c r="L37" s="602"/>
      <c r="M37" s="496"/>
      <c r="N37" s="484"/>
      <c r="O37" s="510">
        <f t="shared" si="16"/>
        <v>54811.91</v>
      </c>
      <c r="P37" s="429">
        <f t="shared" si="17"/>
        <v>54811.91</v>
      </c>
      <c r="Q37" s="419"/>
      <c r="R37" s="516"/>
      <c r="S37" s="623"/>
      <c r="T37" s="624"/>
      <c r="U37" s="646"/>
      <c r="V37" s="647"/>
      <c r="W37" s="647"/>
      <c r="X37" s="607"/>
    </row>
    <row r="38" spans="1:24" s="528" customFormat="1" x14ac:dyDescent="0.25">
      <c r="A38" s="430"/>
      <c r="B38" s="564" t="s">
        <v>528</v>
      </c>
      <c r="C38" s="495"/>
      <c r="D38" s="417"/>
      <c r="E38" s="431">
        <v>448.2</v>
      </c>
      <c r="F38" s="417"/>
      <c r="G38" s="417"/>
      <c r="H38" s="417"/>
      <c r="I38" s="417"/>
      <c r="J38" s="417"/>
      <c r="K38" s="496"/>
      <c r="L38" s="602"/>
      <c r="M38" s="496"/>
      <c r="N38" s="484"/>
      <c r="O38" s="510">
        <f t="shared" si="16"/>
        <v>365.2</v>
      </c>
      <c r="P38" s="429">
        <f>E38-E28</f>
        <v>365.2</v>
      </c>
      <c r="Q38" s="419"/>
      <c r="R38" s="516"/>
      <c r="S38" s="623"/>
      <c r="T38" s="624"/>
      <c r="U38" s="646"/>
      <c r="V38" s="647"/>
      <c r="W38" s="647"/>
      <c r="X38" s="607"/>
    </row>
    <row r="39" spans="1:24" s="528" customFormat="1" x14ac:dyDescent="0.25">
      <c r="A39" s="430"/>
      <c r="B39" s="564" t="s">
        <v>529</v>
      </c>
      <c r="C39" s="495"/>
      <c r="D39" s="417"/>
      <c r="E39" s="431">
        <v>111402</v>
      </c>
      <c r="F39" s="417"/>
      <c r="G39" s="417"/>
      <c r="H39" s="417"/>
      <c r="I39" s="417"/>
      <c r="J39" s="417"/>
      <c r="K39" s="496"/>
      <c r="L39" s="602"/>
      <c r="M39" s="496"/>
      <c r="N39" s="484"/>
      <c r="O39" s="510">
        <f t="shared" si="16"/>
        <v>111402</v>
      </c>
      <c r="P39" s="429">
        <f t="shared" si="17"/>
        <v>111402</v>
      </c>
      <c r="Q39" s="419"/>
      <c r="R39" s="516"/>
      <c r="S39" s="623"/>
      <c r="T39" s="624"/>
      <c r="U39" s="646"/>
      <c r="V39" s="647"/>
      <c r="W39" s="647"/>
      <c r="X39" s="607"/>
    </row>
    <row r="40" spans="1:24" s="528" customFormat="1" x14ac:dyDescent="0.25">
      <c r="A40" s="430"/>
      <c r="B40" s="564" t="s">
        <v>530</v>
      </c>
      <c r="C40" s="495"/>
      <c r="D40" s="417"/>
      <c r="E40" s="431">
        <v>16100</v>
      </c>
      <c r="F40" s="417"/>
      <c r="G40" s="417"/>
      <c r="H40" s="417"/>
      <c r="I40" s="417"/>
      <c r="J40" s="417"/>
      <c r="K40" s="496"/>
      <c r="L40" s="602"/>
      <c r="M40" s="496"/>
      <c r="N40" s="484"/>
      <c r="O40" s="510">
        <f t="shared" si="16"/>
        <v>16100</v>
      </c>
      <c r="P40" s="429">
        <f t="shared" si="17"/>
        <v>16100</v>
      </c>
      <c r="Q40" s="419"/>
      <c r="R40" s="516"/>
      <c r="S40" s="623"/>
      <c r="T40" s="624"/>
      <c r="U40" s="646"/>
      <c r="V40" s="647"/>
      <c r="W40" s="647"/>
      <c r="X40" s="607"/>
    </row>
    <row r="41" spans="1:24" s="528" customFormat="1" x14ac:dyDescent="0.25">
      <c r="A41" s="430"/>
      <c r="B41" s="564" t="s">
        <v>649</v>
      </c>
      <c r="C41" s="495"/>
      <c r="D41" s="417"/>
      <c r="E41" s="431">
        <v>11400</v>
      </c>
      <c r="F41" s="417"/>
      <c r="G41" s="417"/>
      <c r="H41" s="417"/>
      <c r="I41" s="417"/>
      <c r="J41" s="417"/>
      <c r="K41" s="496"/>
      <c r="L41" s="602"/>
      <c r="M41" s="496"/>
      <c r="N41" s="484"/>
      <c r="O41" s="510">
        <f t="shared" si="16"/>
        <v>11400</v>
      </c>
      <c r="P41" s="429">
        <f t="shared" si="17"/>
        <v>11400</v>
      </c>
      <c r="Q41" s="419"/>
      <c r="R41" s="516"/>
      <c r="S41" s="623"/>
      <c r="T41" s="624"/>
      <c r="U41" s="646"/>
      <c r="V41" s="647"/>
      <c r="W41" s="647"/>
      <c r="X41" s="607"/>
    </row>
    <row r="42" spans="1:24" s="528" customFormat="1" x14ac:dyDescent="0.25">
      <c r="A42" s="432"/>
      <c r="B42" s="564" t="s">
        <v>589</v>
      </c>
      <c r="C42" s="497"/>
      <c r="D42" s="421"/>
      <c r="E42" s="433">
        <v>38236</v>
      </c>
      <c r="F42" s="421"/>
      <c r="G42" s="421"/>
      <c r="H42" s="421"/>
      <c r="I42" s="421"/>
      <c r="J42" s="421"/>
      <c r="K42" s="501"/>
      <c r="L42" s="603"/>
      <c r="M42" s="501"/>
      <c r="N42" s="486"/>
      <c r="O42" s="510">
        <f t="shared" si="16"/>
        <v>38236</v>
      </c>
      <c r="P42" s="429">
        <f t="shared" si="17"/>
        <v>38236</v>
      </c>
      <c r="Q42" s="419"/>
      <c r="R42" s="516"/>
      <c r="S42" s="623"/>
      <c r="T42" s="624"/>
      <c r="U42" s="646"/>
      <c r="V42" s="647"/>
      <c r="W42" s="647"/>
      <c r="X42" s="607"/>
    </row>
    <row r="43" spans="1:24" s="528" customFormat="1" x14ac:dyDescent="0.25">
      <c r="A43" s="432"/>
      <c r="B43" s="564" t="s">
        <v>667</v>
      </c>
      <c r="C43" s="497"/>
      <c r="D43" s="421"/>
      <c r="E43" s="433">
        <v>140322</v>
      </c>
      <c r="F43" s="421"/>
      <c r="G43" s="421"/>
      <c r="H43" s="421"/>
      <c r="I43" s="421"/>
      <c r="J43" s="421"/>
      <c r="K43" s="501"/>
      <c r="L43" s="603"/>
      <c r="M43" s="501"/>
      <c r="N43" s="486"/>
      <c r="O43" s="510">
        <f>SUM(P43:Q43)</f>
        <v>140322</v>
      </c>
      <c r="P43" s="429">
        <f t="shared" si="17"/>
        <v>140322</v>
      </c>
      <c r="Q43" s="419"/>
      <c r="R43" s="516"/>
      <c r="S43" s="623"/>
      <c r="T43" s="624"/>
      <c r="U43" s="646"/>
      <c r="V43" s="647"/>
      <c r="W43" s="647"/>
      <c r="X43" s="607"/>
    </row>
    <row r="44" spans="1:24" s="528" customFormat="1" ht="15.75" thickBot="1" x14ac:dyDescent="0.3">
      <c r="A44" s="432"/>
      <c r="B44" s="564" t="s">
        <v>531</v>
      </c>
      <c r="C44" s="497"/>
      <c r="D44" s="421"/>
      <c r="E44" s="433">
        <v>850</v>
      </c>
      <c r="F44" s="421"/>
      <c r="G44" s="421"/>
      <c r="H44" s="421"/>
      <c r="I44" s="421"/>
      <c r="J44" s="421"/>
      <c r="K44" s="501"/>
      <c r="L44" s="603"/>
      <c r="M44" s="501"/>
      <c r="N44" s="486"/>
      <c r="O44" s="510">
        <f t="shared" si="16"/>
        <v>850</v>
      </c>
      <c r="P44" s="429">
        <f t="shared" si="17"/>
        <v>850</v>
      </c>
      <c r="Q44" s="405"/>
      <c r="R44" s="516"/>
      <c r="S44" s="623"/>
      <c r="T44" s="624"/>
      <c r="U44" s="646"/>
      <c r="V44" s="647"/>
      <c r="W44" s="647"/>
      <c r="X44" s="607"/>
    </row>
    <row r="45" spans="1:24" s="528" customFormat="1" ht="15.75" thickBot="1" x14ac:dyDescent="0.3">
      <c r="A45" s="477" t="s">
        <v>532</v>
      </c>
      <c r="B45" s="562" t="s">
        <v>558</v>
      </c>
      <c r="C45" s="502"/>
      <c r="D45" s="425"/>
      <c r="E45" s="425"/>
      <c r="F45" s="425"/>
      <c r="G45" s="425">
        <f>G9+G18+G25</f>
        <v>776703.63</v>
      </c>
      <c r="H45" s="425"/>
      <c r="I45" s="425"/>
      <c r="J45" s="425">
        <f>SUM(G45)</f>
        <v>776703.63</v>
      </c>
      <c r="K45" s="503"/>
      <c r="L45" s="608"/>
      <c r="M45" s="503">
        <v>16345.8</v>
      </c>
      <c r="N45" s="485">
        <f>G45+M45</f>
        <v>793049.43</v>
      </c>
      <c r="O45" s="462">
        <f t="shared" si="16"/>
        <v>793049.43</v>
      </c>
      <c r="P45" s="408">
        <f>G45</f>
        <v>776703.63</v>
      </c>
      <c r="Q45" s="409">
        <f>M45</f>
        <v>16345.8</v>
      </c>
      <c r="R45" s="518"/>
      <c r="S45" s="623"/>
      <c r="T45" s="624"/>
      <c r="U45" s="646"/>
      <c r="V45" s="647"/>
      <c r="W45" s="647"/>
      <c r="X45" s="607"/>
    </row>
    <row r="46" spans="1:24" s="528" customFormat="1" ht="15.75" thickBot="1" x14ac:dyDescent="0.3">
      <c r="A46" s="424" t="s">
        <v>533</v>
      </c>
      <c r="B46" s="565" t="s">
        <v>295</v>
      </c>
      <c r="C46" s="502">
        <f>D46+E46</f>
        <v>0</v>
      </c>
      <c r="D46" s="425"/>
      <c r="E46" s="425">
        <f>17056-13290-1722-2044</f>
        <v>0</v>
      </c>
      <c r="F46" s="425"/>
      <c r="G46" s="425"/>
      <c r="H46" s="425"/>
      <c r="I46" s="425">
        <v>240504.3</v>
      </c>
      <c r="J46" s="425">
        <f>D46+E46+G46+H46+F46+I46</f>
        <v>240504.3</v>
      </c>
      <c r="K46" s="503"/>
      <c r="L46" s="608"/>
      <c r="M46" s="503"/>
      <c r="N46" s="485">
        <f>D46+E46+G46+H46+F46+M46+I46</f>
        <v>240504.3</v>
      </c>
      <c r="O46" s="462">
        <v>0</v>
      </c>
      <c r="P46" s="408">
        <v>0</v>
      </c>
      <c r="Q46" s="426"/>
      <c r="R46" s="516"/>
      <c r="S46" s="623"/>
      <c r="T46" s="624"/>
      <c r="U46" s="646"/>
      <c r="V46" s="647"/>
      <c r="W46" s="647"/>
      <c r="X46" s="607"/>
    </row>
    <row r="47" spans="1:24" s="528" customFormat="1" ht="15.75" thickBot="1" x14ac:dyDescent="0.3">
      <c r="A47" s="424" t="s">
        <v>534</v>
      </c>
      <c r="B47" s="565" t="s">
        <v>535</v>
      </c>
      <c r="C47" s="502"/>
      <c r="D47" s="425"/>
      <c r="E47" s="425"/>
      <c r="F47" s="425"/>
      <c r="G47" s="425"/>
      <c r="H47" s="425">
        <f>H9+H18</f>
        <v>496421.77</v>
      </c>
      <c r="I47" s="425">
        <f>I9+I18</f>
        <v>23657.4</v>
      </c>
      <c r="J47" s="425">
        <f>H47+I47</f>
        <v>520079.17000000004</v>
      </c>
      <c r="K47" s="503"/>
      <c r="L47" s="608"/>
      <c r="M47" s="503"/>
      <c r="N47" s="485">
        <f>H47+I47</f>
        <v>520079.17000000004</v>
      </c>
      <c r="O47" s="462">
        <f>P47</f>
        <v>520079.17000000004</v>
      </c>
      <c r="P47" s="408">
        <f>H47+I47</f>
        <v>520079.17000000004</v>
      </c>
      <c r="Q47" s="426"/>
      <c r="R47" s="519"/>
      <c r="S47" s="623"/>
      <c r="T47" s="624"/>
      <c r="U47" s="646"/>
      <c r="V47" s="647"/>
      <c r="W47" s="647"/>
      <c r="X47" s="607"/>
    </row>
    <row r="48" spans="1:24" s="528" customFormat="1" ht="15.75" thickBot="1" x14ac:dyDescent="0.3">
      <c r="A48" s="813" t="s">
        <v>552</v>
      </c>
      <c r="B48" s="814"/>
      <c r="C48" s="504">
        <f>C9+C18+C25+C46</f>
        <v>5503634.6699999999</v>
      </c>
      <c r="D48" s="478">
        <f>D18+D46</f>
        <v>4913932.0199999996</v>
      </c>
      <c r="E48" s="478">
        <f>E30+E31+E32+E33+E34+E37+E38+E39+E40+E41+E42+E43+E44+E46+E35+E36</f>
        <v>589702.65</v>
      </c>
      <c r="F48" s="478">
        <f>F9+F18+F25+F8+F46</f>
        <v>4132686.91</v>
      </c>
      <c r="G48" s="478">
        <f>G9+G18+G25+G46</f>
        <v>776703.63</v>
      </c>
      <c r="H48" s="478">
        <f>H9+H18+H46</f>
        <v>496421.77</v>
      </c>
      <c r="I48" s="478">
        <f>I9+I18+I46</f>
        <v>264161.7</v>
      </c>
      <c r="J48" s="478">
        <f>J9+J18+J25+J46+J8</f>
        <v>11173608.680000003</v>
      </c>
      <c r="K48" s="505">
        <f>K9+K18+K25</f>
        <v>9041870.0199999996</v>
      </c>
      <c r="L48" s="609">
        <f>L9+L18+L25+L46</f>
        <v>0</v>
      </c>
      <c r="M48" s="505">
        <f>M9+M18+M25+M46</f>
        <v>336301.86000000004</v>
      </c>
      <c r="N48" s="487">
        <f>N9+N18+N25+N8+N46+M45</f>
        <v>11526256.340000002</v>
      </c>
      <c r="O48" s="476">
        <f>O47+O45+O29+O25+O18+O9</f>
        <v>10952259.060000001</v>
      </c>
      <c r="P48" s="506">
        <f>P47+P45+P29+P25+P18+P9</f>
        <v>10843800.470000001</v>
      </c>
      <c r="Q48" s="507">
        <f>Q9+Q18+Q25+Q45</f>
        <v>108458.59</v>
      </c>
      <c r="R48" s="520"/>
      <c r="S48" s="502">
        <f>S9+S18+S25</f>
        <v>467746.6</v>
      </c>
      <c r="T48" s="425">
        <f>T9+T18+T25</f>
        <v>23872.35</v>
      </c>
      <c r="U48" s="521">
        <f>U25+U18+U9</f>
        <v>494644.88</v>
      </c>
      <c r="V48" s="488"/>
      <c r="W48" s="521">
        <f>W25+W18+W9</f>
        <v>36707.33</v>
      </c>
      <c r="X48" s="607"/>
    </row>
    <row r="49" spans="1:24" s="528" customFormat="1" ht="15.75" thickBot="1" x14ac:dyDescent="0.3">
      <c r="A49" s="804" t="s">
        <v>357</v>
      </c>
      <c r="B49" s="805"/>
      <c r="C49" s="531"/>
      <c r="D49" s="530">
        <v>531526.67000000004</v>
      </c>
      <c r="E49" s="530"/>
      <c r="F49" s="530">
        <v>85000</v>
      </c>
      <c r="G49" s="530">
        <v>355660.17</v>
      </c>
      <c r="H49" s="530">
        <v>173498.79</v>
      </c>
      <c r="I49" s="530"/>
      <c r="J49" s="530"/>
      <c r="K49" s="532"/>
      <c r="L49" s="610"/>
      <c r="M49" s="532"/>
      <c r="N49" s="533">
        <f>SUM(C49:M49)</f>
        <v>1145685.6300000001</v>
      </c>
      <c r="O49" s="534">
        <f>SUM(P49:Q49)</f>
        <v>1145685.6300000001</v>
      </c>
      <c r="P49" s="535">
        <f>D49+F49+G49+H49</f>
        <v>1145685.6300000001</v>
      </c>
      <c r="Q49" s="536">
        <f>M49</f>
        <v>0</v>
      </c>
      <c r="R49" s="537"/>
      <c r="S49" s="535">
        <v>355660.17</v>
      </c>
      <c r="T49" s="538"/>
      <c r="U49" s="539">
        <v>172877.34</v>
      </c>
      <c r="V49" s="534"/>
      <c r="W49" s="540">
        <v>8866.16</v>
      </c>
      <c r="X49" s="607"/>
    </row>
    <row r="50" spans="1:24" s="528" customFormat="1" ht="15.75" thickBot="1" x14ac:dyDescent="0.3">
      <c r="A50" s="804" t="s">
        <v>553</v>
      </c>
      <c r="B50" s="805"/>
      <c r="C50" s="535"/>
      <c r="D50" s="536"/>
      <c r="E50" s="536"/>
      <c r="F50" s="536">
        <v>160330</v>
      </c>
      <c r="G50" s="536">
        <v>9753.6</v>
      </c>
      <c r="H50" s="536"/>
      <c r="I50" s="536"/>
      <c r="J50" s="536"/>
      <c r="K50" s="539"/>
      <c r="L50" s="610"/>
      <c r="M50" s="532"/>
      <c r="N50" s="533">
        <f>SUM(C50:M50)</f>
        <v>170083.6</v>
      </c>
      <c r="O50" s="534">
        <f>SUM(P50:Q50)</f>
        <v>170083.6</v>
      </c>
      <c r="P50" s="535">
        <f>F50+G50</f>
        <v>170083.6</v>
      </c>
      <c r="Q50" s="536"/>
      <c r="R50" s="537"/>
      <c r="S50" s="535">
        <v>5553.6</v>
      </c>
      <c r="T50" s="538">
        <v>4200</v>
      </c>
      <c r="U50" s="539"/>
      <c r="V50" s="534"/>
      <c r="W50" s="540"/>
      <c r="X50" s="607"/>
    </row>
    <row r="51" spans="1:24" s="547" customFormat="1" ht="32.25" customHeight="1" thickBot="1" x14ac:dyDescent="0.3">
      <c r="A51" s="806" t="s">
        <v>554</v>
      </c>
      <c r="B51" s="807"/>
      <c r="C51" s="611"/>
      <c r="D51" s="541">
        <f>D48+D49+D50</f>
        <v>5445458.6899999995</v>
      </c>
      <c r="E51" s="541">
        <f t="shared" ref="E51:M51" si="18">E48+E49+E50</f>
        <v>589702.65</v>
      </c>
      <c r="F51" s="541">
        <f t="shared" si="18"/>
        <v>4378016.91</v>
      </c>
      <c r="G51" s="541">
        <f t="shared" si="18"/>
        <v>1142117.4000000001</v>
      </c>
      <c r="H51" s="541">
        <f t="shared" si="18"/>
        <v>669920.56000000006</v>
      </c>
      <c r="I51" s="541">
        <f t="shared" si="18"/>
        <v>264161.7</v>
      </c>
      <c r="J51" s="541">
        <f t="shared" si="18"/>
        <v>11173608.680000003</v>
      </c>
      <c r="K51" s="541">
        <f t="shared" si="18"/>
        <v>9041870.0199999996</v>
      </c>
      <c r="L51" s="543">
        <f t="shared" si="18"/>
        <v>0</v>
      </c>
      <c r="M51" s="544">
        <f t="shared" si="18"/>
        <v>336301.86000000004</v>
      </c>
      <c r="N51" s="546">
        <f>N48+N49+N50</f>
        <v>12842025.570000002</v>
      </c>
      <c r="O51" s="545">
        <f>O48+O49+O50</f>
        <v>12268028.290000001</v>
      </c>
      <c r="P51" s="543">
        <f>P48+P49+P50</f>
        <v>12159569.700000001</v>
      </c>
      <c r="Q51" s="541">
        <f>Q48+Q49+Q50</f>
        <v>108458.59</v>
      </c>
      <c r="R51" s="542"/>
      <c r="S51" s="808">
        <f>S50+S49+S48+U48+U49+T48+T50+T49</f>
        <v>1524554.9400000002</v>
      </c>
      <c r="T51" s="809"/>
      <c r="U51" s="810"/>
      <c r="V51" s="545"/>
      <c r="W51" s="546">
        <f>W48+W49</f>
        <v>45573.490000000005</v>
      </c>
      <c r="X51" s="648"/>
    </row>
    <row r="52" spans="1:24" s="547" customFormat="1" ht="16.5" thickBot="1" x14ac:dyDescent="0.3">
      <c r="A52" s="811" t="s">
        <v>559</v>
      </c>
      <c r="B52" s="812"/>
      <c r="C52" s="541"/>
      <c r="D52" s="541"/>
      <c r="E52" s="541"/>
      <c r="F52" s="541"/>
      <c r="G52" s="541"/>
      <c r="H52" s="541"/>
      <c r="I52" s="541"/>
      <c r="J52" s="541"/>
      <c r="K52" s="541"/>
      <c r="L52" s="543"/>
      <c r="M52" s="544"/>
      <c r="N52" s="546">
        <f>SUM(C52:M52)</f>
        <v>0</v>
      </c>
      <c r="O52" s="545">
        <f>SUM(P52:R52)</f>
        <v>13950605.65</v>
      </c>
      <c r="P52" s="543">
        <v>9464599.4700000007</v>
      </c>
      <c r="Q52" s="541">
        <v>3492464.68</v>
      </c>
      <c r="R52" s="542">
        <v>993541.5</v>
      </c>
      <c r="S52" s="808">
        <v>20631569.34</v>
      </c>
      <c r="T52" s="809"/>
      <c r="U52" s="810"/>
      <c r="V52" s="545">
        <v>536086.52</v>
      </c>
      <c r="W52" s="546">
        <v>4236119.28</v>
      </c>
      <c r="X52" s="648"/>
    </row>
    <row r="53" spans="1:24" s="553" customFormat="1" ht="33.75" customHeight="1" thickBot="1" x14ac:dyDescent="0.35">
      <c r="A53" s="793" t="s">
        <v>560</v>
      </c>
      <c r="B53" s="794"/>
      <c r="C53" s="794"/>
      <c r="D53" s="794"/>
      <c r="E53" s="794"/>
      <c r="F53" s="794"/>
      <c r="G53" s="794"/>
      <c r="H53" s="794"/>
      <c r="I53" s="794"/>
      <c r="J53" s="794"/>
      <c r="K53" s="794"/>
      <c r="L53" s="794"/>
      <c r="M53" s="794"/>
      <c r="N53" s="794"/>
      <c r="O53" s="795"/>
      <c r="P53" s="548">
        <f>P51+P52</f>
        <v>21624169.170000002</v>
      </c>
      <c r="Q53" s="549">
        <f>Q51+Q52</f>
        <v>3600923.27</v>
      </c>
      <c r="R53" s="550">
        <f>R51+R52</f>
        <v>993541.5</v>
      </c>
      <c r="S53" s="799">
        <f>S51+S52</f>
        <v>22156124.280000001</v>
      </c>
      <c r="T53" s="800"/>
      <c r="U53" s="801"/>
      <c r="V53" s="551">
        <f>V51+V52</f>
        <v>536086.52</v>
      </c>
      <c r="W53" s="552">
        <f>W51+W52</f>
        <v>4281692.7700000005</v>
      </c>
      <c r="X53" s="649"/>
    </row>
    <row r="54" spans="1:24" s="528" customFormat="1" ht="19.5" thickBot="1" x14ac:dyDescent="0.35">
      <c r="A54" s="796"/>
      <c r="B54" s="797"/>
      <c r="C54" s="797"/>
      <c r="D54" s="797"/>
      <c r="E54" s="797"/>
      <c r="F54" s="797"/>
      <c r="G54" s="797"/>
      <c r="H54" s="797"/>
      <c r="I54" s="797"/>
      <c r="J54" s="797"/>
      <c r="K54" s="797"/>
      <c r="L54" s="797"/>
      <c r="M54" s="797"/>
      <c r="N54" s="797"/>
      <c r="O54" s="798"/>
      <c r="P54" s="802">
        <f>SUM(P53:R53)</f>
        <v>26218633.940000001</v>
      </c>
      <c r="Q54" s="800"/>
      <c r="R54" s="803"/>
      <c r="S54" s="802">
        <f>SUM(S53:W53)</f>
        <v>26973903.57</v>
      </c>
      <c r="T54" s="800"/>
      <c r="U54" s="800"/>
      <c r="V54" s="800"/>
      <c r="W54" s="803"/>
      <c r="X54" s="607"/>
    </row>
    <row r="55" spans="1:24" s="528" customFormat="1" ht="15.75" thickBot="1" x14ac:dyDescent="0.3">
      <c r="O55" s="607"/>
      <c r="P55" s="790">
        <f>S54-P54</f>
        <v>755269.62999999896</v>
      </c>
      <c r="Q55" s="791"/>
      <c r="R55" s="791"/>
      <c r="S55" s="791"/>
      <c r="T55" s="791"/>
      <c r="U55" s="791"/>
      <c r="V55" s="791"/>
      <c r="W55" s="792"/>
      <c r="X55" s="607"/>
    </row>
    <row r="56" spans="1:24" s="528" customFormat="1" x14ac:dyDescent="0.25">
      <c r="O56" s="607"/>
      <c r="P56" s="607"/>
      <c r="Q56" s="607"/>
      <c r="R56" s="607"/>
      <c r="S56" s="607"/>
      <c r="T56" s="607"/>
      <c r="U56" s="607"/>
      <c r="V56" s="607"/>
      <c r="W56" s="607"/>
      <c r="X56" s="607"/>
    </row>
  </sheetData>
  <mergeCells count="37">
    <mergeCell ref="A1:W1"/>
    <mergeCell ref="A2:A6"/>
    <mergeCell ref="B2:B6"/>
    <mergeCell ref="C2:K2"/>
    <mergeCell ref="L2:M2"/>
    <mergeCell ref="N2:N6"/>
    <mergeCell ref="O2:R4"/>
    <mergeCell ref="S2:W4"/>
    <mergeCell ref="C3:E3"/>
    <mergeCell ref="F3:H3"/>
    <mergeCell ref="P5:R5"/>
    <mergeCell ref="S6:U6"/>
    <mergeCell ref="A48:B48"/>
    <mergeCell ref="I3:I6"/>
    <mergeCell ref="J3:J6"/>
    <mergeCell ref="L3:L4"/>
    <mergeCell ref="M3:M6"/>
    <mergeCell ref="C4:C6"/>
    <mergeCell ref="D4:E4"/>
    <mergeCell ref="F4:F6"/>
    <mergeCell ref="G4:G6"/>
    <mergeCell ref="H4:H6"/>
    <mergeCell ref="K4:K6"/>
    <mergeCell ref="D5:D6"/>
    <mergeCell ref="E5:E6"/>
    <mergeCell ref="L5:L6"/>
    <mergeCell ref="A49:B49"/>
    <mergeCell ref="A50:B50"/>
    <mergeCell ref="A51:B51"/>
    <mergeCell ref="S51:U51"/>
    <mergeCell ref="A52:B52"/>
    <mergeCell ref="S52:U52"/>
    <mergeCell ref="P55:W55"/>
    <mergeCell ref="A53:O54"/>
    <mergeCell ref="S53:U53"/>
    <mergeCell ref="P54:R54"/>
    <mergeCell ref="S54:W54"/>
  </mergeCells>
  <pageMargins left="0.7" right="0.7" top="0.75" bottom="0.75" header="0.3" footer="0.3"/>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4</vt:i4>
      </vt:variant>
    </vt:vector>
  </HeadingPairs>
  <TitlesOfParts>
    <vt:vector size="13" baseType="lpstr">
      <vt:lpstr>príjmy </vt:lpstr>
      <vt:lpstr>výdavky </vt:lpstr>
      <vt:lpstr>sumár </vt:lpstr>
      <vt:lpstr>pomocná tabuľka - príjmy 2013</vt:lpstr>
      <vt:lpstr>pomocná tabuľka - výdavky 2013</vt:lpstr>
      <vt:lpstr>pomocná tabuľka - sumár 2013</vt:lpstr>
      <vt:lpstr>investície</vt:lpstr>
      <vt:lpstr>úverová zaťaženosť</vt:lpstr>
      <vt:lpstr>Čerpanie celkové</vt:lpstr>
      <vt:lpstr>'pomocná tabuľka - príjmy 2013'!Názvy_tlače</vt:lpstr>
      <vt:lpstr>'pomocná tabuľka - výdavky 2013'!Názvy_tlače</vt:lpstr>
      <vt:lpstr>'príjmy '!Názvy_tlače</vt:lpstr>
      <vt:lpstr>'výdavky '!Názvy_tlače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Original HM</dc:creator>
  <cp:lastModifiedBy>Jana Kovacikova</cp:lastModifiedBy>
  <cp:lastPrinted>2023-03-16T08:00:28Z</cp:lastPrinted>
  <dcterms:created xsi:type="dcterms:W3CDTF">2013-01-26T12:47:58Z</dcterms:created>
  <dcterms:modified xsi:type="dcterms:W3CDTF">2023-06-13T10:48:02Z</dcterms:modified>
</cp:coreProperties>
</file>