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24226"/>
  <xr:revisionPtr revIDLastSave="0" documentId="13_ncr:1_{54A9B102-FE31-4F92-B4B0-BD76CE24C472}" xr6:coauthVersionLast="47" xr6:coauthVersionMax="47" xr10:uidLastSave="{00000000-0000-0000-0000-000000000000}"/>
  <bookViews>
    <workbookView xWindow="-28920" yWindow="15" windowWidth="29040" windowHeight="15840" activeTab="3" xr2:uid="{00000000-000D-0000-FFFF-FFFF00000000}"/>
  </bookViews>
  <sheets>
    <sheet name="vývoj rozpočtu" sheetId="5" r:id="rId1"/>
    <sheet name="výdavky podľa programov" sheetId="2" r:id="rId2"/>
    <sheet name="záväzky" sheetId="3" r:id="rId3"/>
    <sheet name="investície" sheetId="4" r:id="rId4"/>
    <sheet name="Hárok1" sheetId="6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2" i="4" l="1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6" i="4"/>
  <c r="M5" i="4"/>
  <c r="M4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9" i="3"/>
  <c r="N8" i="3"/>
  <c r="N5" i="3"/>
  <c r="N4" i="3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11" i="5"/>
  <c r="M10" i="5"/>
  <c r="M8" i="5"/>
  <c r="M7" i="5"/>
  <c r="M5" i="5"/>
  <c r="M4" i="5"/>
  <c r="L4" i="5"/>
  <c r="M9" i="3"/>
  <c r="M8" i="3"/>
  <c r="M5" i="3"/>
  <c r="M4" i="3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K4" i="4"/>
  <c r="B29" i="4"/>
  <c r="B28" i="4"/>
  <c r="B27" i="4"/>
  <c r="B26" i="4"/>
  <c r="B25" i="4"/>
  <c r="B22" i="4"/>
  <c r="B30" i="4"/>
  <c r="B32" i="4"/>
  <c r="B31" i="4"/>
  <c r="B24" i="4"/>
  <c r="B18" i="4"/>
  <c r="K32" i="4"/>
  <c r="K30" i="4"/>
  <c r="K29" i="4"/>
  <c r="K28" i="4"/>
  <c r="K27" i="4"/>
  <c r="K26" i="4"/>
  <c r="K21" i="4"/>
  <c r="K20" i="4"/>
  <c r="K19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J4" i="4"/>
  <c r="L9" i="3"/>
  <c r="L8" i="3"/>
  <c r="L5" i="3"/>
  <c r="L4" i="3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J4" i="2"/>
  <c r="F9" i="2"/>
  <c r="L11" i="5"/>
  <c r="L10" i="5"/>
  <c r="L8" i="5"/>
  <c r="L7" i="5"/>
  <c r="L5" i="5"/>
  <c r="K4" i="5"/>
  <c r="K11" i="5"/>
  <c r="K10" i="5"/>
  <c r="K8" i="5"/>
  <c r="K7" i="5"/>
  <c r="K5" i="5"/>
  <c r="J4" i="5"/>
  <c r="G15" i="4"/>
  <c r="J32" i="4" l="1"/>
  <c r="J30" i="4"/>
  <c r="J29" i="4"/>
  <c r="J28" i="4"/>
  <c r="J27" i="4"/>
  <c r="J26" i="4"/>
  <c r="J21" i="4"/>
  <c r="J20" i="4"/>
  <c r="J19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K9" i="3"/>
  <c r="K8" i="3"/>
  <c r="K5" i="3"/>
  <c r="K4" i="3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11" i="5"/>
  <c r="J10" i="5"/>
  <c r="J8" i="5"/>
  <c r="J7" i="5"/>
  <c r="J5" i="5"/>
  <c r="I4" i="5"/>
  <c r="J9" i="3"/>
  <c r="J8" i="3"/>
  <c r="J5" i="3"/>
  <c r="J4" i="3"/>
  <c r="I32" i="4"/>
  <c r="I30" i="4"/>
  <c r="I29" i="4"/>
  <c r="I28" i="4"/>
  <c r="I27" i="4"/>
  <c r="I26" i="4"/>
  <c r="I21" i="4"/>
  <c r="I20" i="4"/>
  <c r="I19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11" i="5"/>
  <c r="I10" i="5"/>
  <c r="I8" i="5"/>
  <c r="I7" i="5"/>
  <c r="I5" i="5"/>
  <c r="H4" i="5"/>
  <c r="B17" i="4"/>
  <c r="B13" i="4"/>
  <c r="H32" i="4" l="1"/>
  <c r="H30" i="4"/>
  <c r="H29" i="4"/>
  <c r="H28" i="4"/>
  <c r="H27" i="4"/>
  <c r="H26" i="4"/>
  <c r="H21" i="4"/>
  <c r="H20" i="4"/>
  <c r="H19" i="4"/>
  <c r="H16" i="4"/>
  <c r="H15" i="4"/>
  <c r="H14" i="4"/>
  <c r="H12" i="4"/>
  <c r="H11" i="4"/>
  <c r="H10" i="4"/>
  <c r="H9" i="4"/>
  <c r="H8" i="4"/>
  <c r="H7" i="4"/>
  <c r="H6" i="4"/>
  <c r="H5" i="4"/>
  <c r="H4" i="4"/>
  <c r="I9" i="3"/>
  <c r="I8" i="3"/>
  <c r="I5" i="3"/>
  <c r="I4" i="3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11" i="5"/>
  <c r="H10" i="5"/>
  <c r="H8" i="5"/>
  <c r="H7" i="5"/>
  <c r="H5" i="5"/>
  <c r="G4" i="5"/>
  <c r="B14" i="4"/>
  <c r="B11" i="4"/>
  <c r="B6" i="4"/>
  <c r="G32" i="4" l="1"/>
  <c r="G30" i="4"/>
  <c r="G29" i="4"/>
  <c r="G28" i="4"/>
  <c r="G26" i="4"/>
  <c r="G21" i="4"/>
  <c r="G20" i="4"/>
  <c r="G19" i="4"/>
  <c r="G16" i="4"/>
  <c r="G12" i="4"/>
  <c r="G10" i="4"/>
  <c r="G9" i="4"/>
  <c r="G8" i="4"/>
  <c r="G7" i="4"/>
  <c r="G5" i="4"/>
  <c r="G4" i="4"/>
  <c r="H9" i="3"/>
  <c r="H8" i="3"/>
  <c r="H5" i="3"/>
  <c r="H4" i="3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11" i="5"/>
  <c r="G10" i="5"/>
  <c r="G8" i="5"/>
  <c r="G7" i="5"/>
  <c r="G5" i="5"/>
  <c r="F4" i="5"/>
  <c r="G4" i="3"/>
  <c r="G5" i="3"/>
  <c r="F32" i="4"/>
  <c r="F30" i="4"/>
  <c r="F29" i="4"/>
  <c r="F28" i="4"/>
  <c r="F26" i="4"/>
  <c r="F21" i="4"/>
  <c r="F20" i="4"/>
  <c r="F19" i="4"/>
  <c r="F16" i="4"/>
  <c r="F15" i="4"/>
  <c r="F12" i="4"/>
  <c r="F10" i="4"/>
  <c r="F9" i="4"/>
  <c r="F8" i="4"/>
  <c r="F7" i="4"/>
  <c r="F5" i="4"/>
  <c r="F4" i="4"/>
  <c r="E4" i="4"/>
  <c r="G9" i="3"/>
  <c r="G8" i="3"/>
  <c r="F18" i="2" l="1"/>
  <c r="F17" i="2"/>
  <c r="F16" i="2"/>
  <c r="F15" i="2"/>
  <c r="F14" i="2"/>
  <c r="F13" i="2"/>
  <c r="F12" i="2"/>
  <c r="F11" i="2"/>
  <c r="F10" i="2"/>
  <c r="F8" i="2"/>
  <c r="F7" i="2"/>
  <c r="F6" i="2"/>
  <c r="F5" i="2"/>
  <c r="F4" i="2"/>
  <c r="F11" i="5"/>
  <c r="F10" i="5"/>
  <c r="F8" i="5"/>
  <c r="F7" i="5"/>
  <c r="F5" i="5"/>
  <c r="E4" i="5"/>
  <c r="E32" i="4" l="1"/>
  <c r="E30" i="4"/>
  <c r="E29" i="4"/>
  <c r="E26" i="4"/>
  <c r="E21" i="4"/>
  <c r="E20" i="4"/>
  <c r="E19" i="4"/>
  <c r="E15" i="4"/>
  <c r="E12" i="4"/>
  <c r="E10" i="4"/>
  <c r="E9" i="4"/>
  <c r="E8" i="4"/>
  <c r="E7" i="4"/>
  <c r="E5" i="4"/>
  <c r="F9" i="3"/>
  <c r="F8" i="3"/>
  <c r="F5" i="3"/>
  <c r="F4" i="3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11" i="5"/>
  <c r="E10" i="5"/>
  <c r="E8" i="5"/>
  <c r="E7" i="5"/>
  <c r="E5" i="5"/>
  <c r="D4" i="5"/>
  <c r="D32" i="4" l="1"/>
  <c r="D30" i="4"/>
  <c r="D29" i="4"/>
  <c r="D26" i="4"/>
  <c r="D25" i="4"/>
  <c r="D21" i="4"/>
  <c r="D20" i="4"/>
  <c r="D19" i="4"/>
  <c r="D15" i="4"/>
  <c r="D12" i="4"/>
  <c r="D10" i="4"/>
  <c r="D9" i="4"/>
  <c r="D8" i="4"/>
  <c r="D7" i="4"/>
  <c r="D5" i="4"/>
  <c r="D4" i="4"/>
  <c r="C4" i="4"/>
  <c r="E9" i="3"/>
  <c r="E8" i="3"/>
  <c r="E5" i="3"/>
  <c r="E4" i="3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C4" i="2"/>
  <c r="D11" i="5"/>
  <c r="D10" i="5"/>
  <c r="D8" i="5"/>
  <c r="D7" i="5"/>
  <c r="D5" i="5"/>
  <c r="C4" i="5"/>
  <c r="C32" i="4"/>
  <c r="C30" i="4"/>
  <c r="C29" i="4"/>
  <c r="C26" i="4"/>
  <c r="C25" i="4"/>
  <c r="C21" i="4"/>
  <c r="C20" i="4"/>
  <c r="C19" i="4"/>
  <c r="C15" i="4"/>
  <c r="C12" i="4"/>
  <c r="C10" i="4"/>
  <c r="C9" i="4"/>
  <c r="C8" i="4"/>
  <c r="C7" i="4"/>
  <c r="C5" i="4"/>
  <c r="D9" i="3"/>
  <c r="D8" i="3"/>
  <c r="D5" i="3"/>
  <c r="D4" i="3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7" i="5"/>
  <c r="C11" i="5" l="1"/>
  <c r="C10" i="5"/>
  <c r="C8" i="5"/>
  <c r="C5" i="5"/>
  <c r="B15" i="4" l="1"/>
  <c r="B21" i="4" l="1"/>
  <c r="B20" i="4"/>
  <c r="B19" i="4"/>
  <c r="B12" i="4"/>
  <c r="B10" i="4"/>
  <c r="B9" i="4"/>
  <c r="B8" i="4"/>
  <c r="B7" i="4"/>
  <c r="B5" i="4"/>
  <c r="B4" i="4"/>
  <c r="C9" i="3" l="1"/>
  <c r="C8" i="3"/>
  <c r="C5" i="3"/>
  <c r="C4" i="3"/>
  <c r="L33" i="4" l="1"/>
  <c r="I33" i="4" l="1"/>
  <c r="I7" i="3" l="1"/>
  <c r="G33" i="4" l="1"/>
  <c r="F7" i="3" l="1"/>
  <c r="F11" i="3"/>
  <c r="F33" i="4"/>
  <c r="F12" i="3" l="1"/>
  <c r="M11" i="3" l="1"/>
  <c r="M7" i="3"/>
  <c r="M33" i="4"/>
  <c r="M12" i="3" l="1"/>
  <c r="K11" i="3" l="1"/>
  <c r="K7" i="3"/>
  <c r="K12" i="3" l="1"/>
  <c r="N33" i="4" l="1"/>
  <c r="J33" i="4"/>
  <c r="H33" i="4"/>
  <c r="E33" i="4"/>
  <c r="D33" i="4"/>
  <c r="C33" i="4" l="1"/>
  <c r="N7" i="3" l="1"/>
  <c r="N11" i="3"/>
  <c r="N12" i="3" l="1"/>
  <c r="L11" i="3" l="1"/>
  <c r="L7" i="3"/>
  <c r="L12" i="3" l="1"/>
  <c r="J11" i="3" l="1"/>
  <c r="J7" i="3"/>
  <c r="J12" i="3" l="1"/>
  <c r="I11" i="3"/>
  <c r="I12" i="3" l="1"/>
  <c r="H11" i="3" l="1"/>
  <c r="H7" i="3"/>
  <c r="G11" i="3"/>
  <c r="G7" i="3"/>
  <c r="H12" i="3" l="1"/>
  <c r="G12" i="3"/>
  <c r="E11" i="3" l="1"/>
  <c r="E7" i="3"/>
  <c r="E12" i="3" l="1"/>
  <c r="D11" i="3"/>
  <c r="D7" i="3"/>
  <c r="C7" i="3" l="1"/>
  <c r="C11" i="3"/>
  <c r="C12" i="3" l="1"/>
  <c r="D12" i="3"/>
  <c r="H13" i="5" l="1"/>
  <c r="L12" i="5" l="1"/>
  <c r="E13" i="5" l="1"/>
  <c r="G13" i="5" l="1"/>
  <c r="I13" i="5" l="1"/>
  <c r="J12" i="5" l="1"/>
  <c r="L13" i="5" l="1"/>
  <c r="L9" i="5" l="1"/>
  <c r="L19" i="2" l="1"/>
  <c r="L14" i="5" l="1"/>
  <c r="L15" i="5" s="1"/>
  <c r="L6" i="5"/>
  <c r="C13" i="5" l="1"/>
  <c r="C12" i="5" l="1"/>
  <c r="C9" i="5"/>
  <c r="C19" i="2" l="1"/>
  <c r="C14" i="5" l="1"/>
  <c r="C15" i="5" s="1"/>
  <c r="C6" i="5"/>
  <c r="D13" i="5" l="1"/>
  <c r="D9" i="5" l="1"/>
  <c r="D12" i="5"/>
  <c r="D19" i="2" l="1"/>
  <c r="D6" i="5" l="1"/>
  <c r="D14" i="5"/>
  <c r="D15" i="5" s="1"/>
  <c r="E12" i="5" l="1"/>
  <c r="E9" i="5" l="1"/>
  <c r="E19" i="2" l="1"/>
  <c r="E14" i="5" l="1"/>
  <c r="E15" i="5" s="1"/>
  <c r="E6" i="5"/>
  <c r="F13" i="5" l="1"/>
  <c r="F12" i="5" l="1"/>
  <c r="F9" i="5" l="1"/>
  <c r="F19" i="2"/>
  <c r="F6" i="5" l="1"/>
  <c r="F14" i="5" l="1"/>
  <c r="F15" i="5" s="1"/>
  <c r="G19" i="2" l="1"/>
  <c r="G12" i="5"/>
  <c r="G9" i="5" l="1"/>
  <c r="G6" i="5" l="1"/>
  <c r="G14" i="5"/>
  <c r="G15" i="5" s="1"/>
  <c r="H12" i="5" l="1"/>
  <c r="H9" i="5" l="1"/>
  <c r="H19" i="2" l="1"/>
  <c r="H6" i="5" l="1"/>
  <c r="H14" i="5"/>
  <c r="H15" i="5" s="1"/>
  <c r="I12" i="5" l="1"/>
  <c r="I9" i="5" l="1"/>
  <c r="I19" i="2" l="1"/>
  <c r="I6" i="5" l="1"/>
  <c r="I14" i="5"/>
  <c r="I15" i="5" s="1"/>
  <c r="J13" i="5" l="1"/>
  <c r="J9" i="5" l="1"/>
  <c r="J19" i="2" l="1"/>
  <c r="J14" i="5" l="1"/>
  <c r="J15" i="5" s="1"/>
  <c r="J6" i="5"/>
  <c r="K13" i="5" l="1"/>
  <c r="B16" i="4" l="1"/>
  <c r="K33" i="4" l="1"/>
  <c r="B23" i="4" l="1"/>
  <c r="B33" i="4" s="1"/>
  <c r="K12" i="5" l="1"/>
  <c r="K19" i="2" l="1"/>
  <c r="K9" i="5" l="1"/>
  <c r="K6" i="5" l="1"/>
  <c r="K14" i="5" l="1"/>
  <c r="K15" i="5" s="1"/>
  <c r="M13" i="5" l="1"/>
  <c r="M12" i="5" l="1"/>
  <c r="M9" i="5"/>
  <c r="M19" i="2" l="1"/>
  <c r="M14" i="5" l="1"/>
  <c r="M15" i="5" s="1"/>
  <c r="M6" i="5"/>
  <c r="B10" i="5" l="1"/>
  <c r="N10" i="5"/>
  <c r="B7" i="5"/>
  <c r="N7" i="5"/>
  <c r="N4" i="5"/>
  <c r="B4" i="5"/>
  <c r="B13" i="5" l="1"/>
  <c r="N13" i="5"/>
  <c r="N11" i="2" l="1"/>
  <c r="B7" i="2" l="1"/>
  <c r="B11" i="2"/>
  <c r="B8" i="2" l="1"/>
  <c r="B10" i="2"/>
  <c r="B5" i="2" l="1"/>
  <c r="N5" i="2" l="1"/>
  <c r="N4" i="2"/>
  <c r="N7" i="2" l="1"/>
  <c r="N6" i="2"/>
  <c r="B9" i="2" l="1"/>
  <c r="N9" i="2"/>
  <c r="N8" i="2" l="1"/>
  <c r="N10" i="2"/>
  <c r="B4" i="2" l="1"/>
  <c r="B17" i="2" l="1"/>
  <c r="B11" i="5" l="1"/>
  <c r="B12" i="5" s="1"/>
  <c r="N12" i="2" l="1"/>
  <c r="B6" i="2"/>
  <c r="B12" i="2"/>
  <c r="N11" i="5"/>
  <c r="N12" i="5" s="1"/>
  <c r="B8" i="5"/>
  <c r="B9" i="5" s="1"/>
  <c r="N18" i="2"/>
  <c r="B18" i="2"/>
  <c r="N17" i="2"/>
  <c r="B16" i="2"/>
  <c r="N8" i="5"/>
  <c r="N9" i="5" s="1"/>
  <c r="N15" i="2"/>
  <c r="B15" i="2"/>
  <c r="N14" i="2"/>
  <c r="B14" i="2"/>
  <c r="B13" i="2"/>
  <c r="N13" i="2"/>
  <c r="N16" i="2" l="1"/>
  <c r="N19" i="2" s="1"/>
  <c r="B19" i="2"/>
  <c r="N5" i="5"/>
  <c r="N14" i="5" s="1"/>
  <c r="N15" i="5" s="1"/>
  <c r="B5" i="5"/>
  <c r="N6" i="5" l="1"/>
  <c r="B14" i="5"/>
  <c r="B15" i="5" s="1"/>
  <c r="B6" i="5"/>
</calcChain>
</file>

<file path=xl/sharedStrings.xml><?xml version="1.0" encoding="utf-8"?>
<sst xmlns="http://schemas.openxmlformats.org/spreadsheetml/2006/main" count="128" uniqueCount="113">
  <si>
    <t>bežné príjmy</t>
  </si>
  <si>
    <t>bežné výdavky</t>
  </si>
  <si>
    <t>rozdiel BR</t>
  </si>
  <si>
    <t>kapitálové príjmy</t>
  </si>
  <si>
    <t>kapitálové výdavky</t>
  </si>
  <si>
    <t>rozdiel KR</t>
  </si>
  <si>
    <t>príjmové FO</t>
  </si>
  <si>
    <t>výdavkové FO</t>
  </si>
  <si>
    <t>rozdiel FO</t>
  </si>
  <si>
    <t>príjmy spolu</t>
  </si>
  <si>
    <t>výdavky spolu</t>
  </si>
  <si>
    <t>rozdiel rozpočtu</t>
  </si>
  <si>
    <t>1. Plánovanie, manažment a kontrola</t>
  </si>
  <si>
    <t>2. Propagácia a marketing</t>
  </si>
  <si>
    <t>3. Interné služby</t>
  </si>
  <si>
    <t>4. Služby občanom</t>
  </si>
  <si>
    <t>5. Bezpečnosť, právo a poriadok</t>
  </si>
  <si>
    <t>6. Odpadové hospodárstvo</t>
  </si>
  <si>
    <t>7. Komunikácie</t>
  </si>
  <si>
    <t>8. Doprava</t>
  </si>
  <si>
    <t>9. Vzdelávanie</t>
  </si>
  <si>
    <t>10. Šport</t>
  </si>
  <si>
    <t>11. Kultúra</t>
  </si>
  <si>
    <t>12. Prostredie pre život</t>
  </si>
  <si>
    <t>13. Sociálna starostlivosť</t>
  </si>
  <si>
    <t>14. Bývanie</t>
  </si>
  <si>
    <t>15. Administratíva</t>
  </si>
  <si>
    <t>spolu</t>
  </si>
  <si>
    <t>Investičné</t>
  </si>
  <si>
    <t>v lehote splatnosti</t>
  </si>
  <si>
    <t>po lehote splatnosti</t>
  </si>
  <si>
    <t>Spolu</t>
  </si>
  <si>
    <t xml:space="preserve">Bežné </t>
  </si>
  <si>
    <t>z toho nad 60 dní</t>
  </si>
  <si>
    <t>Tabuľka č. 2:  Výdavky podľa programov programového rozpočtu</t>
  </si>
  <si>
    <t>Tabuľka č. 3:  Vývoj záväzkov</t>
  </si>
  <si>
    <t>Tabuľka č. 4:  Stav investícií</t>
  </si>
  <si>
    <t>v EUR</t>
  </si>
  <si>
    <t>program v EUR</t>
  </si>
  <si>
    <t>Záväzky v EUR</t>
  </si>
  <si>
    <t>Tabuľka č. 1:  Vývoj rozpočtu</t>
  </si>
  <si>
    <t xml:space="preserve">Projektová dokumentácia </t>
  </si>
  <si>
    <t>5 % spoluúčasť mesta na projektoch EÚ</t>
  </si>
  <si>
    <t>Kapitálové výdavky</t>
  </si>
  <si>
    <t>Kapitálové výdavky spolu</t>
  </si>
  <si>
    <t>Modernizácia VO</t>
  </si>
  <si>
    <t>DD - kapitálové výdavky</t>
  </si>
  <si>
    <t xml:space="preserve">Rekonštrukcia MK </t>
  </si>
  <si>
    <t>Rekonštrukcia budovy DK Šaľa</t>
  </si>
  <si>
    <t>SMART</t>
  </si>
  <si>
    <t>Svetelná signalizácia</t>
  </si>
  <si>
    <t>rozpočet 2023</t>
  </si>
  <si>
    <t>plnenie 
k 31.1.2023</t>
  </si>
  <si>
    <t>plnenie 
k 28.2.2023</t>
  </si>
  <si>
    <t>plnenie 
k 31.3.2023</t>
  </si>
  <si>
    <t>plnenie k 30.4.2023</t>
  </si>
  <si>
    <t>plnenie k 31.5.2023</t>
  </si>
  <si>
    <t>plnenie k 30.6.2023</t>
  </si>
  <si>
    <t>plnenie k 31.7.2023</t>
  </si>
  <si>
    <t>plnenie k 31.8.2023</t>
  </si>
  <si>
    <t>plnenie k 30.9.2023</t>
  </si>
  <si>
    <t>plnenie k 31.10.2023</t>
  </si>
  <si>
    <t>plnenie k 30.11.2023</t>
  </si>
  <si>
    <t>plnenie k 31.12.2023</t>
  </si>
  <si>
    <t xml:space="preserve"> rozpočet             
2023</t>
  </si>
  <si>
    <t>čerpanie k 31.1.2023</t>
  </si>
  <si>
    <t>čerpanie 
k 28.2.2023</t>
  </si>
  <si>
    <t>čerpanie 
k 31.3.2023</t>
  </si>
  <si>
    <t>čerpanie k 30.4.2023</t>
  </si>
  <si>
    <t>čerpanie k 31.5.2023</t>
  </si>
  <si>
    <t>čerpanie k 30.6.2023</t>
  </si>
  <si>
    <t>čerpanie k 31.7.2023</t>
  </si>
  <si>
    <t>čerpanie k 31.8.2023</t>
  </si>
  <si>
    <t>čerpanie k 30.9.2023</t>
  </si>
  <si>
    <t>čerpanie k 31.10.2023</t>
  </si>
  <si>
    <t>čerpanie k 30.11.2023</t>
  </si>
  <si>
    <t>čerpanie k 31.12.2023</t>
  </si>
  <si>
    <t>stav k 31.1.2023</t>
  </si>
  <si>
    <t>stav k 28.2.2023</t>
  </si>
  <si>
    <t>stav k 31.3.2023</t>
  </si>
  <si>
    <t>stav k 30.4.2023</t>
  </si>
  <si>
    <t>stav k 31.5.2023</t>
  </si>
  <si>
    <t>stav k 30.6.2023</t>
  </si>
  <si>
    <t>stav k 31.7.2023</t>
  </si>
  <si>
    <t>stav k 31.8.2023</t>
  </si>
  <si>
    <t>stav k 31.12.2023</t>
  </si>
  <si>
    <t>Kybernetická bezpečnosť</t>
  </si>
  <si>
    <t>Rekonštrukkcia priestorov MsP</t>
  </si>
  <si>
    <t>Predstaničný priestor</t>
  </si>
  <si>
    <t>rozpočet   2023</t>
  </si>
  <si>
    <t>čerpanie k 28.2.2023</t>
  </si>
  <si>
    <t>čerpanie k 31.3.2023</t>
  </si>
  <si>
    <t xml:space="preserve">Ihrisko  </t>
  </si>
  <si>
    <t>Krízové centrum - strecha</t>
  </si>
  <si>
    <t>stav k 30.9.2023</t>
  </si>
  <si>
    <t>stav k 31.10.2023</t>
  </si>
  <si>
    <t>stav k 30.11.2023</t>
  </si>
  <si>
    <t>MsP - klimatizácia</t>
  </si>
  <si>
    <t>Parkovisko - cintorín</t>
  </si>
  <si>
    <t>MŠ Družstevná</t>
  </si>
  <si>
    <t>Automobil - terénna staroslivosť</t>
  </si>
  <si>
    <t>MŠ Budovateľská</t>
  </si>
  <si>
    <t>ZŠ J.C. Hronského</t>
  </si>
  <si>
    <t>ZŠ Ľ. Štúra - havária</t>
  </si>
  <si>
    <t>Ihriská Bernolákova, Murgaša, Šafárika</t>
  </si>
  <si>
    <t>MsÚ - fotovoltika</t>
  </si>
  <si>
    <t>DK - chladiace zariadenie</t>
  </si>
  <si>
    <t>Ihrisko Krt. Jaroša</t>
  </si>
  <si>
    <t>KV školstvo rezerva</t>
  </si>
  <si>
    <t xml:space="preserve">ZŠ Hollého </t>
  </si>
  <si>
    <t>ZŠ s MŠ J. Murgaša</t>
  </si>
  <si>
    <t>Plaváreň</t>
  </si>
  <si>
    <t>Lesopark, akčný plán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</si>
</sst>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EUR]"/>
  </numFmts>
  <fonts count="16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2"/>
      <name val="Arial"/>
      <family val="2"/>
      <charset val="238"/>
    </font>
    <font>
      <sz val="12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b/>
      <sz val="12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3" fillId="0" borderId="0" xfId="0" applyFont="1"/>
    <xf numFmtId="164" fontId="2" fillId="0" borderId="0" xfId="1" applyNumberFormat="1" applyFont="1"/>
    <xf numFmtId="0" fontId="4" fillId="0" borderId="0" xfId="0" applyFont="1"/>
    <xf numFmtId="0" fontId="5" fillId="0" borderId="0" xfId="0" applyFont="1"/>
    <xf numFmtId="0" fontId="0" fillId="2" borderId="0" xfId="0" applyFill="1"/>
    <xf numFmtId="0" fontId="3" fillId="2" borderId="0" xfId="0" applyFont="1" applyFill="1"/>
    <xf numFmtId="10" fontId="0" fillId="2" borderId="0" xfId="0" applyNumberFormat="1" applyFill="1"/>
    <xf numFmtId="0" fontId="7" fillId="2" borderId="0" xfId="0" applyFont="1" applyFill="1"/>
    <xf numFmtId="0" fontId="7" fillId="0" borderId="0" xfId="0" applyFont="1"/>
    <xf numFmtId="3" fontId="9" fillId="0" borderId="1" xfId="1" applyNumberFormat="1" applyFont="1" applyBorder="1"/>
    <xf numFmtId="3" fontId="0" fillId="2" borderId="0" xfId="0" applyNumberFormat="1" applyFill="1"/>
    <xf numFmtId="3" fontId="10" fillId="2" borderId="1" xfId="0" applyNumberFormat="1" applyFont="1" applyFill="1" applyBorder="1"/>
    <xf numFmtId="3" fontId="5" fillId="2" borderId="1" xfId="0" applyNumberFormat="1" applyFont="1" applyFill="1" applyBorder="1"/>
    <xf numFmtId="0" fontId="10" fillId="2" borderId="3" xfId="0" applyFont="1" applyFill="1" applyBorder="1"/>
    <xf numFmtId="0" fontId="5" fillId="2" borderId="3" xfId="0" applyFont="1" applyFill="1" applyBorder="1"/>
    <xf numFmtId="0" fontId="5" fillId="2" borderId="4" xfId="0" applyFont="1" applyFill="1" applyBorder="1"/>
    <xf numFmtId="3" fontId="10" fillId="2" borderId="3" xfId="0" applyNumberFormat="1" applyFont="1" applyFill="1" applyBorder="1"/>
    <xf numFmtId="3" fontId="5" fillId="2" borderId="3" xfId="0" applyNumberFormat="1" applyFont="1" applyFill="1" applyBorder="1"/>
    <xf numFmtId="3" fontId="5" fillId="2" borderId="4" xfId="0" applyNumberFormat="1" applyFont="1" applyFill="1" applyBorder="1"/>
    <xf numFmtId="3" fontId="5" fillId="2" borderId="7" xfId="0" applyNumberFormat="1" applyFont="1" applyFill="1" applyBorder="1"/>
    <xf numFmtId="0" fontId="10" fillId="2" borderId="8" xfId="0" applyFont="1" applyFill="1" applyBorder="1"/>
    <xf numFmtId="3" fontId="10" fillId="2" borderId="8" xfId="0" applyNumberFormat="1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7" fillId="2" borderId="3" xfId="0" applyFont="1" applyFill="1" applyBorder="1"/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0" fontId="7" fillId="2" borderId="8" xfId="0" applyFont="1" applyFill="1" applyBorder="1"/>
    <xf numFmtId="3" fontId="7" fillId="2" borderId="8" xfId="0" applyNumberFormat="1" applyFont="1" applyFill="1" applyBorder="1"/>
    <xf numFmtId="0" fontId="6" fillId="2" borderId="2" xfId="0" applyFont="1" applyFill="1" applyBorder="1"/>
    <xf numFmtId="0" fontId="6" fillId="2" borderId="2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0" fontId="7" fillId="2" borderId="13" xfId="0" applyFont="1" applyFill="1" applyBorder="1"/>
    <xf numFmtId="3" fontId="7" fillId="2" borderId="13" xfId="0" applyNumberFormat="1" applyFont="1" applyFill="1" applyBorder="1"/>
    <xf numFmtId="3" fontId="6" fillId="2" borderId="2" xfId="0" applyNumberFormat="1" applyFont="1" applyFill="1" applyBorder="1"/>
    <xf numFmtId="3" fontId="6" fillId="2" borderId="11" xfId="0" applyNumberFormat="1" applyFont="1" applyFill="1" applyBorder="1"/>
    <xf numFmtId="0" fontId="9" fillId="0" borderId="6" xfId="1" applyFont="1" applyBorder="1"/>
    <xf numFmtId="0" fontId="9" fillId="0" borderId="10" xfId="1" applyFont="1" applyBorder="1"/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3" fontId="12" fillId="0" borderId="7" xfId="1" applyNumberFormat="1" applyFont="1" applyBorder="1"/>
    <xf numFmtId="3" fontId="7" fillId="2" borderId="0" xfId="0" applyNumberFormat="1" applyFont="1" applyFill="1"/>
    <xf numFmtId="3" fontId="6" fillId="0" borderId="2" xfId="0" applyNumberFormat="1" applyFont="1" applyBorder="1"/>
    <xf numFmtId="0" fontId="6" fillId="0" borderId="2" xfId="0" applyFont="1" applyBorder="1"/>
    <xf numFmtId="0" fontId="6" fillId="0" borderId="2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wrapText="1"/>
    </xf>
    <xf numFmtId="0" fontId="6" fillId="0" borderId="11" xfId="0" applyFont="1" applyBorder="1" applyAlignment="1">
      <alignment horizontal="left"/>
    </xf>
    <xf numFmtId="3" fontId="6" fillId="0" borderId="11" xfId="0" applyNumberFormat="1" applyFont="1" applyBorder="1"/>
    <xf numFmtId="3" fontId="6" fillId="0" borderId="18" xfId="0" applyNumberFormat="1" applyFont="1" applyBorder="1"/>
    <xf numFmtId="3" fontId="6" fillId="0" borderId="12" xfId="0" applyNumberFormat="1" applyFont="1" applyBorder="1"/>
    <xf numFmtId="3" fontId="10" fillId="2" borderId="5" xfId="0" applyNumberFormat="1" applyFont="1" applyFill="1" applyBorder="1"/>
    <xf numFmtId="3" fontId="5" fillId="2" borderId="5" xfId="0" applyNumberFormat="1" applyFont="1" applyFill="1" applyBorder="1"/>
    <xf numFmtId="3" fontId="9" fillId="0" borderId="22" xfId="1" applyNumberFormat="1" applyFont="1" applyBorder="1"/>
    <xf numFmtId="3" fontId="12" fillId="0" borderId="25" xfId="1" applyNumberFormat="1" applyFont="1" applyBorder="1"/>
    <xf numFmtId="3" fontId="9" fillId="0" borderId="5" xfId="1" applyNumberFormat="1" applyFont="1" applyBorder="1"/>
    <xf numFmtId="3" fontId="12" fillId="0" borderId="23" xfId="1" applyNumberFormat="1" applyFont="1" applyBorder="1"/>
    <xf numFmtId="3" fontId="10" fillId="2" borderId="26" xfId="0" applyNumberFormat="1" applyFont="1" applyFill="1" applyBorder="1"/>
    <xf numFmtId="3" fontId="10" fillId="2" borderId="22" xfId="0" applyNumberFormat="1" applyFont="1" applyFill="1" applyBorder="1"/>
    <xf numFmtId="3" fontId="5" fillId="2" borderId="22" xfId="0" applyNumberFormat="1" applyFont="1" applyFill="1" applyBorder="1"/>
    <xf numFmtId="3" fontId="13" fillId="0" borderId="27" xfId="0" applyNumberFormat="1" applyFont="1" applyBorder="1"/>
    <xf numFmtId="3" fontId="13" fillId="0" borderId="9" xfId="0" applyNumberFormat="1" applyFont="1" applyBorder="1"/>
    <xf numFmtId="3" fontId="9" fillId="0" borderId="26" xfId="1" applyNumberFormat="1" applyFont="1" applyBorder="1"/>
    <xf numFmtId="3" fontId="9" fillId="0" borderId="24" xfId="1" applyNumberFormat="1" applyFont="1" applyBorder="1"/>
    <xf numFmtId="0" fontId="5" fillId="2" borderId="18" xfId="0" applyFont="1" applyFill="1" applyBorder="1" applyAlignment="1">
      <alignment horizontal="center" wrapText="1"/>
    </xf>
    <xf numFmtId="3" fontId="5" fillId="2" borderId="25" xfId="0" applyNumberFormat="1" applyFont="1" applyFill="1" applyBorder="1"/>
    <xf numFmtId="3" fontId="5" fillId="2" borderId="23" xfId="0" applyNumberFormat="1" applyFont="1" applyFill="1" applyBorder="1"/>
    <xf numFmtId="3" fontId="13" fillId="0" borderId="21" xfId="0" applyNumberFormat="1" applyFont="1" applyBorder="1"/>
    <xf numFmtId="0" fontId="6" fillId="0" borderId="17" xfId="0" applyFont="1" applyBorder="1" applyAlignment="1">
      <alignment horizontal="center" wrapText="1"/>
    </xf>
    <xf numFmtId="3" fontId="9" fillId="0" borderId="19" xfId="1" applyNumberFormat="1" applyFont="1" applyBorder="1"/>
    <xf numFmtId="3" fontId="12" fillId="0" borderId="15" xfId="1" applyNumberFormat="1" applyFont="1" applyBorder="1"/>
    <xf numFmtId="0" fontId="6" fillId="0" borderId="28" xfId="0" applyFont="1" applyBorder="1" applyAlignment="1">
      <alignment horizontal="center" wrapText="1"/>
    </xf>
    <xf numFmtId="3" fontId="10" fillId="2" borderId="24" xfId="0" applyNumberFormat="1" applyFont="1" applyFill="1" applyBorder="1"/>
    <xf numFmtId="0" fontId="14" fillId="0" borderId="29" xfId="0" applyFont="1" applyBorder="1"/>
    <xf numFmtId="0" fontId="14" fillId="0" borderId="19" xfId="0" applyFont="1" applyBorder="1"/>
    <xf numFmtId="0" fontId="15" fillId="0" borderId="19" xfId="0" applyFont="1" applyBorder="1"/>
    <xf numFmtId="0" fontId="14" fillId="0" borderId="20" xfId="0" applyFont="1" applyBorder="1"/>
    <xf numFmtId="0" fontId="6" fillId="2" borderId="12" xfId="0" applyFont="1" applyFill="1" applyBorder="1" applyAlignment="1">
      <alignment horizontal="center" wrapText="1"/>
    </xf>
    <xf numFmtId="0" fontId="6" fillId="2" borderId="28" xfId="0" applyFont="1" applyFill="1" applyBorder="1" applyAlignment="1">
      <alignment horizontal="center" wrapText="1"/>
    </xf>
    <xf numFmtId="3" fontId="7" fillId="2" borderId="24" xfId="0" applyNumberFormat="1" applyFont="1" applyFill="1" applyBorder="1"/>
    <xf numFmtId="3" fontId="7" fillId="2" borderId="5" xfId="0" applyNumberFormat="1" applyFont="1" applyFill="1" applyBorder="1"/>
    <xf numFmtId="3" fontId="7" fillId="3" borderId="5" xfId="0" applyNumberFormat="1" applyFont="1" applyFill="1" applyBorder="1"/>
    <xf numFmtId="3" fontId="6" fillId="2" borderId="12" xfId="0" applyNumberFormat="1" applyFont="1" applyFill="1" applyBorder="1"/>
    <xf numFmtId="3" fontId="13" fillId="0" borderId="24" xfId="0" applyNumberFormat="1" applyFont="1" applyBorder="1"/>
    <xf numFmtId="3" fontId="13" fillId="0" borderId="29" xfId="0" applyNumberFormat="1" applyFont="1" applyBorder="1"/>
    <xf numFmtId="3" fontId="6" fillId="0" borderId="28" xfId="0" applyNumberFormat="1" applyFont="1" applyBorder="1"/>
    <xf numFmtId="3" fontId="7" fillId="2" borderId="26" xfId="0" applyNumberFormat="1" applyFont="1" applyFill="1" applyBorder="1"/>
    <xf numFmtId="3" fontId="7" fillId="2" borderId="22" xfId="0" applyNumberFormat="1" applyFont="1" applyFill="1" applyBorder="1"/>
    <xf numFmtId="3" fontId="7" fillId="3" borderId="22" xfId="0" applyNumberFormat="1" applyFont="1" applyFill="1" applyBorder="1"/>
    <xf numFmtId="3" fontId="7" fillId="2" borderId="31" xfId="0" applyNumberFormat="1" applyFont="1" applyFill="1" applyBorder="1"/>
    <xf numFmtId="3" fontId="7" fillId="2" borderId="23" xfId="0" applyNumberFormat="1" applyFont="1" applyFill="1" applyBorder="1"/>
    <xf numFmtId="3" fontId="13" fillId="0" borderId="26" xfId="0" applyNumberFormat="1" applyFont="1" applyBorder="1"/>
    <xf numFmtId="3" fontId="13" fillId="0" borderId="32" xfId="0" applyNumberFormat="1" applyFont="1" applyBorder="1"/>
    <xf numFmtId="3" fontId="13" fillId="0" borderId="5" xfId="0" applyNumberFormat="1" applyFont="1" applyBorder="1"/>
    <xf numFmtId="3" fontId="13" fillId="0" borderId="30" xfId="0" applyNumberFormat="1" applyFont="1" applyBorder="1"/>
    <xf numFmtId="3" fontId="9" fillId="0" borderId="30" xfId="1" applyNumberFormat="1" applyFont="1" applyBorder="1"/>
    <xf numFmtId="0" fontId="6" fillId="2" borderId="0" xfId="0" applyFont="1" applyFill="1" applyAlignment="1">
      <alignment horizontal="center"/>
    </xf>
    <xf numFmtId="0" fontId="8" fillId="0" borderId="9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11" fillId="0" borderId="16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2" fillId="0" borderId="14" xfId="1" applyFont="1" applyBorder="1" applyAlignment="1">
      <alignment horizontal="center"/>
    </xf>
    <xf numFmtId="0" fontId="12" fillId="0" borderId="15" xfId="1" applyFont="1" applyBorder="1" applyAlignment="1">
      <alignment horizontal="center"/>
    </xf>
    <xf numFmtId="0" fontId="6" fillId="0" borderId="0" xfId="0" applyFont="1" applyAlignment="1">
      <alignment horizontal="center"/>
    </xf>
    <xf numFmtId="3" fontId="5" fillId="2" borderId="28" xfId="0" applyNumberFormat="1" applyFont="1" applyFill="1" applyBorder="1" applyAlignment="1">
      <alignment horizontal="center" wrapText="1"/>
    </xf>
    <xf numFmtId="3" fontId="10" fillId="2" borderId="30" xfId="0" applyNumberFormat="1" applyFont="1" applyFill="1" applyBorder="1"/>
    <xf numFmtId="3" fontId="10" fillId="2" borderId="19" xfId="0" applyNumberFormat="1" applyFont="1" applyFill="1" applyBorder="1"/>
    <xf numFmtId="3" fontId="5" fillId="2" borderId="6" xfId="0" applyNumberFormat="1" applyFont="1" applyFill="1" applyBorder="1"/>
    <xf numFmtId="3" fontId="10" fillId="2" borderId="6" xfId="0" applyNumberFormat="1" applyFont="1" applyFill="1" applyBorder="1"/>
    <xf numFmtId="3" fontId="5" fillId="2" borderId="33" xfId="0" applyNumberFormat="1" applyFont="1" applyFill="1" applyBorder="1"/>
    <xf numFmtId="3" fontId="7" fillId="2" borderId="30" xfId="0" applyNumberFormat="1" applyFont="1" applyFill="1" applyBorder="1"/>
    <xf numFmtId="3" fontId="7" fillId="2" borderId="19" xfId="0" applyNumberFormat="1" applyFont="1" applyFill="1" applyBorder="1"/>
    <xf numFmtId="3" fontId="7" fillId="3" borderId="19" xfId="0" applyNumberFormat="1" applyFont="1" applyFill="1" applyBorder="1"/>
    <xf numFmtId="3" fontId="7" fillId="2" borderId="20" xfId="0" applyNumberFormat="1" applyFont="1" applyFill="1" applyBorder="1"/>
    <xf numFmtId="3" fontId="6" fillId="2" borderId="28" xfId="0" applyNumberFormat="1" applyFont="1" applyFill="1" applyBorder="1"/>
  </cellXfs>
  <cellStyles count="2">
    <cellStyle name="Normálna" xfId="0" builtinId="0"/>
    <cellStyle name="normálne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3\Mesa&#269;n&#233;%20plnenie%202023\December%202023\invest&#237;cie,%20sum&#225;rne%20tabu&#318;ky%202023.xlsx" TargetMode="External"/><Relationship Id="rId1" Type="http://schemas.openxmlformats.org/officeDocument/2006/relationships/externalLinkPath" Target="invest&#237;cie,%20sum&#225;rne%20tabu&#318;ky%202023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3/Mesa&#269;n&#233;%20plnenie%202023/september%202023/invest&#237;cie,%20sum&#225;rne%20tabu&#318;ky%202023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3/Mesa&#269;n&#233;%20plnenie%202023/okt&#243;ber%202023/invest&#237;cie,%20sum&#225;rne%20tabu&#318;ky%202023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3/Mesa&#269;n&#233;%20plnenie%202023/november%202023/invest&#237;cie,%20sum&#225;rne%20tabu&#318;ky%202023.xlsx" TargetMode="External"/></Relationships>
</file>

<file path=xl/externalLinks/_rels/externalLink1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3\Mesa&#269;n&#233;%20plnenie%202023\December%202023\sum&#225;rne%20tabu&#318;ky%202023%20(1).xlsx" TargetMode="External"/><Relationship Id="rId1" Type="http://schemas.openxmlformats.org/officeDocument/2006/relationships/externalLinkPath" Target="sum&#225;rne%20tabu&#318;ky%202023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3\Mesa&#269;n&#233;%20plnenie%202023\Janu&#225;r%202023\invest&#237;cie,%20sum&#225;rne%20tabu&#318;ky%202023.xlsx" TargetMode="External"/><Relationship Id="rId1" Type="http://schemas.openxmlformats.org/officeDocument/2006/relationships/externalLinkPath" Target="/Users/kovacikova/Documents/Rok%202023/Mesa&#269;n&#233;%20plnenie%202023/Janu&#225;r%202023/invest&#237;cie,%20sum&#225;rne%20tabu&#318;ky%20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3/Mesa&#269;n&#233;%20plnenie%202023/febru&#225;r%202023/invest&#237;cie,%20sum&#225;rne%20tabu&#318;ky%20202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3/Mesa&#269;n&#233;%20plnenie%202023/marec%202023/invest&#237;cie,%20sum&#225;rne%20tabu&#318;ky%20202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3/Mesa&#269;n&#233;%20plnenie%202023/apr&#237;l%202023/invest&#237;cie,%20sum&#225;rne%20tabu&#318;ky%20202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3/Mesa&#269;n&#233;%20plnenie%202023/m&#225;j%202023/invest&#237;cie,%20sum&#225;rne%20tabu&#318;ky%202023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3/Mesa&#269;n&#233;%20plnenie%202023/j&#250;n%202023/invest&#237;cie,%20sum&#225;rne%20tabu&#318;ky%202023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3/Mesa&#269;n&#233;%20plnenie%202023/j&#250;l%202023/invest&#237;cie,%20sum&#225;rne%20tabu&#318;ky%202023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3/Mesa&#269;n&#233;%20plnenie%202023/august%202023/invest&#237;cie,%20sum&#225;rne%20tabu&#318;ky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íjmy "/>
      <sheetName val="výdavky "/>
      <sheetName val="pomocná tabuľka - príjmy 2013"/>
      <sheetName val="pomocná tabuľka - výdavky 2013"/>
      <sheetName val="pomocná tabuľka - sumár 2013"/>
      <sheetName val="sumár "/>
      <sheetName val="investície"/>
      <sheetName val="Rozpočet celkový"/>
      <sheetName val="Čerpanie celkové"/>
    </sheetNames>
    <sheetDataSet>
      <sheetData sheetId="0"/>
      <sheetData sheetId="1">
        <row r="8">
          <cell r="AF8">
            <v>496535</v>
          </cell>
          <cell r="AJ8">
            <v>422617.83999999997</v>
          </cell>
        </row>
        <row r="22">
          <cell r="AF22">
            <v>51510</v>
          </cell>
          <cell r="AJ22">
            <v>41825.520000000004</v>
          </cell>
        </row>
        <row r="36">
          <cell r="AF36">
            <v>497814</v>
          </cell>
          <cell r="AJ36">
            <v>443789.25999999995</v>
          </cell>
        </row>
        <row r="46">
          <cell r="AF46">
            <v>59610</v>
          </cell>
          <cell r="AJ46">
            <v>51852</v>
          </cell>
        </row>
        <row r="52">
          <cell r="AF52">
            <v>1383247</v>
          </cell>
          <cell r="AJ52">
            <v>1358306.0200000003</v>
          </cell>
        </row>
        <row r="68">
          <cell r="AF68">
            <v>1185903</v>
          </cell>
          <cell r="AJ68">
            <v>1170213.18</v>
          </cell>
        </row>
        <row r="76">
          <cell r="AF76">
            <v>6898450</v>
          </cell>
          <cell r="AJ76">
            <v>6812768.5099999998</v>
          </cell>
        </row>
        <row r="91">
          <cell r="AF91">
            <v>201000</v>
          </cell>
          <cell r="AJ91">
            <v>200979.3</v>
          </cell>
        </row>
        <row r="95">
          <cell r="AF95">
            <v>13372835</v>
          </cell>
          <cell r="AJ95">
            <v>12860939.989999998</v>
          </cell>
        </row>
        <row r="120">
          <cell r="AF120">
            <v>550715</v>
          </cell>
          <cell r="AJ120">
            <v>524716.74</v>
          </cell>
        </row>
        <row r="131">
          <cell r="AF131">
            <v>1505030</v>
          </cell>
          <cell r="AJ131">
            <v>1479200.99</v>
          </cell>
        </row>
        <row r="140">
          <cell r="AF140">
            <v>1867735</v>
          </cell>
          <cell r="AJ140">
            <v>1135683.6199999999</v>
          </cell>
        </row>
        <row r="152">
          <cell r="AF152">
            <v>3197750</v>
          </cell>
          <cell r="AJ152">
            <v>2999990.5600000005</v>
          </cell>
        </row>
        <row r="178">
          <cell r="AF178">
            <v>910990</v>
          </cell>
          <cell r="AJ178">
            <v>817380.17999999993</v>
          </cell>
        </row>
        <row r="179">
          <cell r="AF179">
            <v>6422058</v>
          </cell>
          <cell r="AJ179">
            <v>5986346.2800000003</v>
          </cell>
        </row>
      </sheetData>
      <sheetData sheetId="2"/>
      <sheetData sheetId="3"/>
      <sheetData sheetId="4"/>
      <sheetData sheetId="5">
        <row r="4">
          <cell r="I4">
            <v>26296078</v>
          </cell>
          <cell r="J4">
            <v>26143572.420000002</v>
          </cell>
        </row>
        <row r="5">
          <cell r="I5">
            <v>25760853</v>
          </cell>
          <cell r="J5">
            <v>24581390.029999994</v>
          </cell>
        </row>
        <row r="8">
          <cell r="I8">
            <v>5687087</v>
          </cell>
          <cell r="J8">
            <v>5741420.1499999994</v>
          </cell>
        </row>
        <row r="9">
          <cell r="I9">
            <v>9676429</v>
          </cell>
          <cell r="J9">
            <v>8825125.5999999996</v>
          </cell>
        </row>
        <row r="12">
          <cell r="I12">
            <v>8118017</v>
          </cell>
          <cell r="J12">
            <v>5969418.21</v>
          </cell>
        </row>
        <row r="13">
          <cell r="I13">
            <v>3163900</v>
          </cell>
          <cell r="J13">
            <v>2900094.3600000003</v>
          </cell>
        </row>
      </sheetData>
      <sheetData sheetId="6">
        <row r="3">
          <cell r="C3">
            <v>70000</v>
          </cell>
          <cell r="D3">
            <v>42935.4</v>
          </cell>
        </row>
        <row r="4">
          <cell r="C4">
            <v>138900</v>
          </cell>
          <cell r="D4">
            <v>138756</v>
          </cell>
        </row>
        <row r="5">
          <cell r="C5">
            <v>2100</v>
          </cell>
          <cell r="D5">
            <v>2035.2</v>
          </cell>
        </row>
        <row r="6">
          <cell r="C6">
            <v>15000</v>
          </cell>
          <cell r="D6">
            <v>14901.41</v>
          </cell>
        </row>
        <row r="7">
          <cell r="C7">
            <v>115000</v>
          </cell>
          <cell r="D7">
            <v>115000</v>
          </cell>
        </row>
        <row r="8">
          <cell r="C8">
            <v>227000</v>
          </cell>
          <cell r="D8">
            <v>226899.96</v>
          </cell>
        </row>
        <row r="9">
          <cell r="C9">
            <v>16800</v>
          </cell>
          <cell r="D9">
            <v>16758.580000000002</v>
          </cell>
        </row>
        <row r="10">
          <cell r="C10">
            <v>49160</v>
          </cell>
          <cell r="D10">
            <v>49156.800000000003</v>
          </cell>
        </row>
        <row r="11">
          <cell r="C11">
            <v>6118900</v>
          </cell>
          <cell r="D11">
            <v>6044231.4500000002</v>
          </cell>
        </row>
        <row r="12">
          <cell r="C12">
            <v>9000</v>
          </cell>
          <cell r="D12">
            <v>9000</v>
          </cell>
        </row>
        <row r="13">
          <cell r="C13">
            <v>11000</v>
          </cell>
          <cell r="D13">
            <v>10928</v>
          </cell>
        </row>
        <row r="14">
          <cell r="C14">
            <v>9721</v>
          </cell>
          <cell r="D14">
            <v>9500.4</v>
          </cell>
        </row>
        <row r="15">
          <cell r="C15">
            <v>12497</v>
          </cell>
          <cell r="D15">
            <v>12496.8</v>
          </cell>
        </row>
        <row r="16">
          <cell r="C16">
            <v>28746</v>
          </cell>
          <cell r="D16">
            <v>28744.720000000001</v>
          </cell>
        </row>
        <row r="17">
          <cell r="C17">
            <v>60000</v>
          </cell>
        </row>
        <row r="18">
          <cell r="C18">
            <v>0</v>
          </cell>
        </row>
        <row r="19">
          <cell r="C19">
            <v>85005</v>
          </cell>
          <cell r="D19">
            <v>78005</v>
          </cell>
        </row>
        <row r="20">
          <cell r="C20">
            <v>494000</v>
          </cell>
          <cell r="D20">
            <v>493591.93</v>
          </cell>
        </row>
        <row r="21">
          <cell r="C21">
            <v>4000</v>
          </cell>
          <cell r="D21">
            <v>3993</v>
          </cell>
        </row>
        <row r="22">
          <cell r="C22">
            <v>66500</v>
          </cell>
          <cell r="D22">
            <v>66008.3</v>
          </cell>
        </row>
        <row r="23">
          <cell r="C23">
            <v>352500</v>
          </cell>
          <cell r="D23">
            <v>352011.9</v>
          </cell>
        </row>
        <row r="24">
          <cell r="C24">
            <v>4500</v>
          </cell>
          <cell r="D24">
            <v>4008</v>
          </cell>
        </row>
        <row r="25">
          <cell r="C25">
            <v>911660</v>
          </cell>
          <cell r="D25">
            <v>257695.22</v>
          </cell>
        </row>
        <row r="26">
          <cell r="C26">
            <v>11000</v>
          </cell>
        </row>
        <row r="27">
          <cell r="C27">
            <v>16640</v>
          </cell>
          <cell r="D27">
            <v>16639.14</v>
          </cell>
        </row>
        <row r="28">
          <cell r="C28">
            <v>10000</v>
          </cell>
          <cell r="D28">
            <v>9980</v>
          </cell>
        </row>
        <row r="29">
          <cell r="C29">
            <v>753400</v>
          </cell>
          <cell r="D29">
            <v>739055.06</v>
          </cell>
        </row>
        <row r="30">
          <cell r="C30">
            <v>83400</v>
          </cell>
          <cell r="D30">
            <v>82793.33</v>
          </cell>
        </row>
        <row r="31">
          <cell r="C31">
            <v>0</v>
          </cell>
        </row>
      </sheetData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íjmy "/>
      <sheetName val="výdavky "/>
      <sheetName val="pomocná tabuľka - príjmy 2013"/>
      <sheetName val="pomocná tabuľka - výdavky 2013"/>
      <sheetName val="pomocná tabuľka - sumár 2013"/>
      <sheetName val="sumár "/>
      <sheetName val="investície"/>
      <sheetName val="Rozpočet celkový"/>
      <sheetName val="Čerpanie celkové"/>
    </sheetNames>
    <sheetDataSet>
      <sheetData sheetId="0"/>
      <sheetData sheetId="1">
        <row r="8">
          <cell r="AJ8">
            <v>300123.80000000005</v>
          </cell>
        </row>
        <row r="22">
          <cell r="AJ22">
            <v>30112.749999999996</v>
          </cell>
        </row>
        <row r="36">
          <cell r="AJ36">
            <v>324716.18000000005</v>
          </cell>
        </row>
        <row r="46">
          <cell r="AJ46">
            <v>39327.78</v>
          </cell>
        </row>
        <row r="52">
          <cell r="AJ52">
            <v>1025757.8199999998</v>
          </cell>
        </row>
        <row r="68">
          <cell r="AJ68">
            <v>881605.71</v>
          </cell>
        </row>
        <row r="76">
          <cell r="AJ76">
            <v>1922825.67</v>
          </cell>
        </row>
        <row r="91">
          <cell r="AJ91">
            <v>108993.3</v>
          </cell>
        </row>
        <row r="95">
          <cell r="AJ95">
            <v>9561885.9099999983</v>
          </cell>
        </row>
        <row r="120">
          <cell r="AJ120">
            <v>404875.12000000005</v>
          </cell>
        </row>
        <row r="131">
          <cell r="AJ131">
            <v>1208115.46</v>
          </cell>
        </row>
        <row r="140">
          <cell r="AJ140">
            <v>370912.6100000001</v>
          </cell>
        </row>
        <row r="152">
          <cell r="AJ152">
            <v>2182764.4699999997</v>
          </cell>
        </row>
        <row r="178">
          <cell r="AJ178">
            <v>617216.42000000004</v>
          </cell>
        </row>
        <row r="179">
          <cell r="AJ179">
            <v>2978034.1</v>
          </cell>
        </row>
      </sheetData>
      <sheetData sheetId="2"/>
      <sheetData sheetId="3"/>
      <sheetData sheetId="4"/>
      <sheetData sheetId="5">
        <row r="4">
          <cell r="J4">
            <v>19664598.77</v>
          </cell>
        </row>
        <row r="5">
          <cell r="J5">
            <v>18150320.509999998</v>
          </cell>
        </row>
        <row r="8">
          <cell r="J8">
            <v>376208.57</v>
          </cell>
        </row>
        <row r="9">
          <cell r="J9">
            <v>2446363.7799999998</v>
          </cell>
        </row>
        <row r="12">
          <cell r="J12">
            <v>2334811.6999999997</v>
          </cell>
        </row>
        <row r="13">
          <cell r="J13">
            <v>1360582.81</v>
          </cell>
        </row>
      </sheetData>
      <sheetData sheetId="6">
        <row r="3">
          <cell r="D3">
            <v>9848.4</v>
          </cell>
        </row>
        <row r="4">
          <cell r="D4">
            <v>114276</v>
          </cell>
        </row>
        <row r="5">
          <cell r="D5">
            <v>2035.2</v>
          </cell>
        </row>
        <row r="6">
          <cell r="D6">
            <v>14901.41</v>
          </cell>
        </row>
        <row r="7">
          <cell r="D7">
            <v>115000</v>
          </cell>
        </row>
        <row r="8">
          <cell r="D8">
            <v>170174.97</v>
          </cell>
        </row>
        <row r="9">
          <cell r="D9">
            <v>16758.580000000002</v>
          </cell>
        </row>
        <row r="10">
          <cell r="D10">
            <v>46464</v>
          </cell>
        </row>
        <row r="11">
          <cell r="D11">
            <v>1255150.1299999999</v>
          </cell>
        </row>
        <row r="12">
          <cell r="D12">
            <v>9000</v>
          </cell>
        </row>
        <row r="13">
          <cell r="D13">
            <v>10928</v>
          </cell>
        </row>
        <row r="14">
          <cell r="D14">
            <v>9500.4</v>
          </cell>
        </row>
        <row r="15">
          <cell r="D15">
            <v>12496.8</v>
          </cell>
        </row>
        <row r="16">
          <cell r="D16">
            <v>2819.52</v>
          </cell>
        </row>
        <row r="17">
          <cell r="D17"/>
        </row>
        <row r="18">
          <cell r="D18">
            <v>78005</v>
          </cell>
        </row>
        <row r="19">
          <cell r="D19">
            <v>493591.93</v>
          </cell>
        </row>
        <row r="22">
          <cell r="D22">
            <v>2766</v>
          </cell>
        </row>
        <row r="23">
          <cell r="D23"/>
        </row>
        <row r="24">
          <cell r="D24">
            <v>16639.14</v>
          </cell>
        </row>
        <row r="25">
          <cell r="D25"/>
        </row>
        <row r="26">
          <cell r="D26"/>
        </row>
        <row r="27">
          <cell r="D27"/>
        </row>
      </sheetData>
      <sheetData sheetId="7"/>
      <sheetData sheetId="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íjmy "/>
      <sheetName val="výdavky "/>
      <sheetName val="pomocná tabuľka - príjmy 2013"/>
      <sheetName val="pomocná tabuľka - výdavky 2013"/>
      <sheetName val="pomocná tabuľka - sumár 2013"/>
      <sheetName val="sumár "/>
      <sheetName val="investície"/>
      <sheetName val="Rozpočet celkový"/>
      <sheetName val="Čerpanie celkové"/>
    </sheetNames>
    <sheetDataSet>
      <sheetData sheetId="0"/>
      <sheetData sheetId="1">
        <row r="8">
          <cell r="AJ8">
            <v>334593.50000000006</v>
          </cell>
        </row>
        <row r="22">
          <cell r="AJ22">
            <v>31912.850000000002</v>
          </cell>
        </row>
        <row r="36">
          <cell r="AJ36">
            <v>352576.48999999993</v>
          </cell>
        </row>
        <row r="46">
          <cell r="AJ46">
            <v>42798.5</v>
          </cell>
        </row>
        <row r="52">
          <cell r="AJ52">
            <v>1129485.4200000002</v>
          </cell>
        </row>
        <row r="68">
          <cell r="AJ68">
            <v>1018105.7899999999</v>
          </cell>
        </row>
        <row r="76">
          <cell r="AJ76">
            <v>1970402.0899999999</v>
          </cell>
        </row>
        <row r="91">
          <cell r="AJ91">
            <v>108993.3</v>
          </cell>
        </row>
        <row r="95">
          <cell r="AJ95">
            <v>10578691.349999998</v>
          </cell>
        </row>
        <row r="120">
          <cell r="AJ120">
            <v>436844.16000000003</v>
          </cell>
        </row>
        <row r="131">
          <cell r="AJ131">
            <v>1301057.4999999998</v>
          </cell>
        </row>
        <row r="140">
          <cell r="AJ140">
            <v>675214.3600000001</v>
          </cell>
        </row>
        <row r="152">
          <cell r="AJ152">
            <v>2452129.13</v>
          </cell>
        </row>
        <row r="178">
          <cell r="AJ178">
            <v>709725.51</v>
          </cell>
        </row>
        <row r="179">
          <cell r="AJ179">
            <v>4023275.0700000003</v>
          </cell>
        </row>
      </sheetData>
      <sheetData sheetId="2"/>
      <sheetData sheetId="3"/>
      <sheetData sheetId="4"/>
      <sheetData sheetId="5">
        <row r="4">
          <cell r="J4">
            <v>21974830.130000003</v>
          </cell>
        </row>
        <row r="5">
          <cell r="J5">
            <v>20235510.400000002</v>
          </cell>
        </row>
        <row r="8">
          <cell r="J8">
            <v>487980.07</v>
          </cell>
        </row>
        <row r="9">
          <cell r="J9">
            <v>2774122.3500000006</v>
          </cell>
        </row>
        <row r="12">
          <cell r="J12">
            <v>3106070.2499999995</v>
          </cell>
        </row>
        <row r="13">
          <cell r="J13">
            <v>2156172.27</v>
          </cell>
        </row>
      </sheetData>
      <sheetData sheetId="6">
        <row r="3">
          <cell r="D3">
            <v>18685.400000000001</v>
          </cell>
        </row>
        <row r="4">
          <cell r="D4">
            <v>114276</v>
          </cell>
        </row>
        <row r="5">
          <cell r="D5">
            <v>2035.2</v>
          </cell>
        </row>
        <row r="6">
          <cell r="D6">
            <v>14901.41</v>
          </cell>
        </row>
        <row r="7">
          <cell r="D7">
            <v>115000</v>
          </cell>
        </row>
        <row r="8">
          <cell r="D8">
            <v>189083.3</v>
          </cell>
        </row>
        <row r="9">
          <cell r="D9">
            <v>16758.580000000002</v>
          </cell>
        </row>
        <row r="10">
          <cell r="D10">
            <v>49156.800000000003</v>
          </cell>
        </row>
        <row r="11">
          <cell r="D11">
            <v>1256170.1299999999</v>
          </cell>
        </row>
        <row r="12">
          <cell r="D12">
            <v>9000</v>
          </cell>
        </row>
        <row r="13">
          <cell r="D13">
            <v>10928</v>
          </cell>
        </row>
        <row r="14">
          <cell r="D14">
            <v>9500.4</v>
          </cell>
        </row>
        <row r="15">
          <cell r="D15">
            <v>12496.8</v>
          </cell>
        </row>
        <row r="16">
          <cell r="D16">
            <v>2819.52</v>
          </cell>
        </row>
        <row r="17">
          <cell r="D17"/>
        </row>
        <row r="18">
          <cell r="D18"/>
        </row>
        <row r="19">
          <cell r="D19">
            <v>78005</v>
          </cell>
        </row>
        <row r="20">
          <cell r="D20">
            <v>493591.93</v>
          </cell>
        </row>
        <row r="21">
          <cell r="D21">
            <v>3993</v>
          </cell>
        </row>
        <row r="22">
          <cell r="D22">
            <v>66008.3</v>
          </cell>
        </row>
        <row r="23">
          <cell r="D23"/>
        </row>
        <row r="24">
          <cell r="D24">
            <v>4008</v>
          </cell>
        </row>
        <row r="25">
          <cell r="D25">
            <v>249201.76</v>
          </cell>
        </row>
        <row r="26">
          <cell r="D26"/>
        </row>
        <row r="27">
          <cell r="D27">
            <v>16639.14</v>
          </cell>
        </row>
        <row r="28">
          <cell r="D28"/>
        </row>
        <row r="29">
          <cell r="D29">
            <v>41863.68</v>
          </cell>
        </row>
        <row r="30">
          <cell r="D30"/>
        </row>
        <row r="31">
          <cell r="D31"/>
        </row>
      </sheetData>
      <sheetData sheetId="7"/>
      <sheetData sheetId="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íjmy "/>
      <sheetName val="výdavky "/>
      <sheetName val="pomocná tabuľka - príjmy 2013"/>
      <sheetName val="pomocná tabuľka - výdavky 2013"/>
      <sheetName val="pomocná tabuľka - sumár 2013"/>
      <sheetName val="sumár "/>
      <sheetName val="investície"/>
      <sheetName val="Rozpočet celkový"/>
      <sheetName val="Čerpanie celkové"/>
    </sheetNames>
    <sheetDataSet>
      <sheetData sheetId="0"/>
      <sheetData sheetId="1">
        <row r="8">
          <cell r="AJ8">
            <v>360260.66000000003</v>
          </cell>
        </row>
        <row r="22">
          <cell r="AJ22">
            <v>36952.649999999994</v>
          </cell>
        </row>
        <row r="36">
          <cell r="AJ36">
            <v>406211.36999999994</v>
          </cell>
        </row>
        <row r="46">
          <cell r="AJ46">
            <v>46942.539999999994</v>
          </cell>
        </row>
        <row r="52">
          <cell r="AJ52">
            <v>1234513.1200000001</v>
          </cell>
        </row>
        <row r="68">
          <cell r="AJ68">
            <v>1086595.54</v>
          </cell>
        </row>
        <row r="76">
          <cell r="AJ76">
            <v>3264367.2399999998</v>
          </cell>
        </row>
        <row r="91">
          <cell r="AJ91">
            <v>200979.3</v>
          </cell>
        </row>
        <row r="95">
          <cell r="AJ95">
            <v>11755931.329999996</v>
          </cell>
        </row>
        <row r="120">
          <cell r="AJ120">
            <v>468874.30000000005</v>
          </cell>
        </row>
        <row r="131">
          <cell r="AJ131">
            <v>1375487.66</v>
          </cell>
        </row>
        <row r="140">
          <cell r="AJ140">
            <v>732083.95</v>
          </cell>
        </row>
        <row r="152">
          <cell r="AJ152">
            <v>2742205.7499999995</v>
          </cell>
        </row>
        <row r="178">
          <cell r="AJ178">
            <v>766669.35</v>
          </cell>
        </row>
        <row r="179">
          <cell r="AJ179">
            <v>4827159.1099999994</v>
          </cell>
        </row>
      </sheetData>
      <sheetData sheetId="2"/>
      <sheetData sheetId="3"/>
      <sheetData sheetId="4"/>
      <sheetData sheetId="5">
        <row r="4">
          <cell r="J4">
            <v>24043709.440000001</v>
          </cell>
        </row>
        <row r="5">
          <cell r="J5">
            <v>22430044.059999999</v>
          </cell>
        </row>
        <row r="8">
          <cell r="J8">
            <v>3565897.2</v>
          </cell>
        </row>
        <row r="9">
          <cell r="J9">
            <v>4105478.2800000003</v>
          </cell>
        </row>
        <row r="12">
          <cell r="J12">
            <v>3765434.2200000007</v>
          </cell>
        </row>
        <row r="13">
          <cell r="J13">
            <v>2769711.5300000003</v>
          </cell>
        </row>
      </sheetData>
      <sheetData sheetId="6">
        <row r="3">
          <cell r="D3">
            <v>18685.400000000001</v>
          </cell>
        </row>
        <row r="4">
          <cell r="D4">
            <v>138756</v>
          </cell>
        </row>
        <row r="5">
          <cell r="D5">
            <v>2035.2</v>
          </cell>
        </row>
        <row r="6">
          <cell r="D6">
            <v>14901.41</v>
          </cell>
        </row>
        <row r="7">
          <cell r="D7">
            <v>115000</v>
          </cell>
        </row>
        <row r="8">
          <cell r="D8">
            <v>207991.63</v>
          </cell>
        </row>
        <row r="9">
          <cell r="D9">
            <v>16758.580000000002</v>
          </cell>
        </row>
        <row r="10">
          <cell r="D10">
            <v>49156.800000000003</v>
          </cell>
        </row>
        <row r="11">
          <cell r="D11">
            <v>2520643.5299999998</v>
          </cell>
        </row>
        <row r="12">
          <cell r="D12">
            <v>9000</v>
          </cell>
        </row>
        <row r="13">
          <cell r="D13">
            <v>10928</v>
          </cell>
        </row>
        <row r="14">
          <cell r="D14">
            <v>9500.4</v>
          </cell>
        </row>
        <row r="15">
          <cell r="D15">
            <v>12496.8</v>
          </cell>
        </row>
        <row r="16">
          <cell r="D16">
            <v>21624.720000000001</v>
          </cell>
        </row>
        <row r="17">
          <cell r="D17"/>
        </row>
        <row r="18">
          <cell r="D18"/>
        </row>
        <row r="19">
          <cell r="D19">
            <v>78005</v>
          </cell>
        </row>
        <row r="20">
          <cell r="D20">
            <v>493591.93</v>
          </cell>
        </row>
        <row r="21">
          <cell r="D21">
            <v>3993</v>
          </cell>
        </row>
        <row r="22">
          <cell r="D22">
            <v>66008.3</v>
          </cell>
        </row>
        <row r="23">
          <cell r="D23"/>
        </row>
        <row r="24">
          <cell r="D24">
            <v>4008</v>
          </cell>
        </row>
        <row r="25">
          <cell r="D25">
            <v>253890.76</v>
          </cell>
        </row>
        <row r="26">
          <cell r="D26"/>
        </row>
        <row r="27">
          <cell r="D27">
            <v>16639.14</v>
          </cell>
        </row>
        <row r="28">
          <cell r="D28"/>
        </row>
        <row r="29">
          <cell r="D29">
            <v>41863.68</v>
          </cell>
        </row>
        <row r="30">
          <cell r="D30"/>
        </row>
        <row r="31">
          <cell r="D31"/>
        </row>
      </sheetData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íjmy"/>
      <sheetName val="výdavky podľa programov"/>
      <sheetName val="vývoj rozpočtu "/>
      <sheetName val="investície"/>
      <sheetName val="záväzky"/>
    </sheetNames>
    <sheetDataSet>
      <sheetData sheetId="0"/>
      <sheetData sheetId="1"/>
      <sheetData sheetId="2"/>
      <sheetData sheetId="3"/>
      <sheetData sheetId="4">
        <row r="3">
          <cell r="C3">
            <v>4162479.27</v>
          </cell>
          <cell r="D3">
            <v>4152354.94</v>
          </cell>
          <cell r="E3">
            <v>3631070.68</v>
          </cell>
          <cell r="F3">
            <v>3613785.15</v>
          </cell>
          <cell r="G3">
            <v>3722462.63</v>
          </cell>
          <cell r="H3">
            <v>3690201.69</v>
          </cell>
          <cell r="I3">
            <v>3527605.36</v>
          </cell>
          <cell r="J3">
            <v>4667486.6100000003</v>
          </cell>
          <cell r="K3">
            <v>4752046.9000000004</v>
          </cell>
          <cell r="L3">
            <v>4698526.8899999997</v>
          </cell>
          <cell r="M3">
            <v>5702196.3399999999</v>
          </cell>
          <cell r="N3">
            <v>3357539.6799999997</v>
          </cell>
        </row>
        <row r="4">
          <cell r="C4"/>
          <cell r="D4"/>
          <cell r="E4"/>
          <cell r="F4"/>
          <cell r="G4"/>
          <cell r="H4"/>
          <cell r="I4"/>
          <cell r="J4"/>
          <cell r="K4">
            <v>2692.8</v>
          </cell>
          <cell r="L4"/>
          <cell r="M4"/>
          <cell r="N4"/>
        </row>
        <row r="7">
          <cell r="C7">
            <v>171559.73</v>
          </cell>
          <cell r="D7">
            <v>110172.69</v>
          </cell>
          <cell r="E7">
            <v>136123.74</v>
          </cell>
          <cell r="F7">
            <v>124676.06</v>
          </cell>
          <cell r="G7">
            <v>36574.53</v>
          </cell>
          <cell r="H7">
            <v>155836.1</v>
          </cell>
          <cell r="I7">
            <v>52318.5</v>
          </cell>
          <cell r="J7">
            <v>87480.229999999516</v>
          </cell>
          <cell r="K7">
            <v>172660.41</v>
          </cell>
          <cell r="L7">
            <v>136909.67000000001</v>
          </cell>
          <cell r="M7">
            <v>139921.28</v>
          </cell>
          <cell r="N7">
            <v>234247.67</v>
          </cell>
        </row>
        <row r="8">
          <cell r="C8">
            <v>474.64</v>
          </cell>
          <cell r="D8">
            <v>-4633.8100000000004</v>
          </cell>
          <cell r="E8">
            <v>-11347.12</v>
          </cell>
          <cell r="F8">
            <v>-3756.21</v>
          </cell>
          <cell r="G8">
            <v>-4011.69</v>
          </cell>
          <cell r="H8">
            <v>-2715.54</v>
          </cell>
          <cell r="I8">
            <v>580</v>
          </cell>
          <cell r="J8">
            <v>-3524.25</v>
          </cell>
          <cell r="K8">
            <v>-3122.58</v>
          </cell>
          <cell r="L8">
            <v>-3106.69</v>
          </cell>
          <cell r="M8">
            <v>-3974.87</v>
          </cell>
          <cell r="N8">
            <v>-4012.69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íjmy "/>
      <sheetName val="výdavky "/>
      <sheetName val="sumár "/>
      <sheetName val="pomocná tabuľka - príjmy 2013"/>
      <sheetName val="pomocná tabuľka - výdavky 2013"/>
      <sheetName val="pomocná tabuľka - sumár 2013"/>
      <sheetName val="investície"/>
      <sheetName val="Rozpočet celkový"/>
      <sheetName val="Čerpanie celkové"/>
    </sheetNames>
    <sheetDataSet>
      <sheetData sheetId="0"/>
      <sheetData sheetId="1">
        <row r="8">
          <cell r="AJ8">
            <v>30676.43</v>
          </cell>
        </row>
        <row r="22">
          <cell r="AJ22">
            <v>28.19</v>
          </cell>
        </row>
        <row r="36">
          <cell r="AJ36">
            <v>22930.93</v>
          </cell>
        </row>
        <row r="46">
          <cell r="AJ46">
            <v>8207.9</v>
          </cell>
        </row>
        <row r="52">
          <cell r="AJ52">
            <v>114016.43000000001</v>
          </cell>
        </row>
        <row r="68">
          <cell r="AJ68">
            <v>121237.98999999999</v>
          </cell>
        </row>
        <row r="76">
          <cell r="AJ76">
            <v>90680.94</v>
          </cell>
        </row>
        <row r="91">
          <cell r="AJ91">
            <v>54972</v>
          </cell>
        </row>
        <row r="95">
          <cell r="AJ95">
            <v>956950.24</v>
          </cell>
        </row>
        <row r="120">
          <cell r="AJ120">
            <v>26658.94</v>
          </cell>
        </row>
        <row r="131">
          <cell r="AJ131">
            <v>76468.189999999988</v>
          </cell>
        </row>
        <row r="140">
          <cell r="AJ140">
            <v>16739.47</v>
          </cell>
        </row>
        <row r="152">
          <cell r="AJ152">
            <v>211077.08000000002</v>
          </cell>
        </row>
        <row r="178">
          <cell r="AJ178">
            <v>48941.56</v>
          </cell>
        </row>
        <row r="179">
          <cell r="AJ179">
            <v>196317.12000000005</v>
          </cell>
        </row>
      </sheetData>
      <sheetData sheetId="2">
        <row r="4">
          <cell r="J4">
            <v>1899393.3599999999</v>
          </cell>
        </row>
        <row r="5">
          <cell r="J5">
            <v>1922794.7900000003</v>
          </cell>
        </row>
        <row r="8">
          <cell r="J8">
            <v>0</v>
          </cell>
        </row>
        <row r="9">
          <cell r="J9">
            <v>35666.910000000003</v>
          </cell>
        </row>
        <row r="12">
          <cell r="J12">
            <v>133204.28</v>
          </cell>
        </row>
        <row r="13">
          <cell r="J13">
            <v>17441.71</v>
          </cell>
        </row>
      </sheetData>
      <sheetData sheetId="3"/>
      <sheetData sheetId="4"/>
      <sheetData sheetId="5"/>
      <sheetData sheetId="6">
        <row r="3">
          <cell r="D3"/>
        </row>
        <row r="4">
          <cell r="D4"/>
        </row>
        <row r="5">
          <cell r="D5"/>
        </row>
        <row r="6">
          <cell r="D6"/>
        </row>
        <row r="7">
          <cell r="D7">
            <v>18908.330000000002</v>
          </cell>
        </row>
        <row r="8">
          <cell r="D8">
            <v>16758.580000000002</v>
          </cell>
        </row>
        <row r="9">
          <cell r="D9"/>
        </row>
        <row r="10">
          <cell r="D10"/>
        </row>
        <row r="11">
          <cell r="D11"/>
        </row>
        <row r="12">
          <cell r="D12"/>
        </row>
        <row r="13">
          <cell r="D13"/>
        </row>
        <row r="14">
          <cell r="D14"/>
        </row>
        <row r="15">
          <cell r="D15"/>
        </row>
        <row r="16">
          <cell r="D16"/>
        </row>
        <row r="17">
          <cell r="D17"/>
        </row>
        <row r="18">
          <cell r="D18"/>
        </row>
      </sheetData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íjmy "/>
      <sheetName val="výdavky "/>
      <sheetName val="sumár "/>
      <sheetName val="pomocná tabuľka - príjmy 2013"/>
      <sheetName val="pomocná tabuľka - výdavky 2013"/>
      <sheetName val="pomocná tabuľka - sumár 2013"/>
      <sheetName val="investície"/>
      <sheetName val="Rozpočet celkový"/>
      <sheetName val="Čerpanie celkové"/>
    </sheetNames>
    <sheetDataSet>
      <sheetData sheetId="0"/>
      <sheetData sheetId="1">
        <row r="8">
          <cell r="AJ8">
            <v>53846.62000000001</v>
          </cell>
        </row>
        <row r="22">
          <cell r="AJ22">
            <v>28.19</v>
          </cell>
        </row>
        <row r="36">
          <cell r="AJ36">
            <v>57744.02</v>
          </cell>
        </row>
        <row r="46">
          <cell r="AJ46">
            <v>10632.67</v>
          </cell>
        </row>
        <row r="52">
          <cell r="AJ52">
            <v>222082.79</v>
          </cell>
        </row>
        <row r="68">
          <cell r="AJ68">
            <v>196122.55</v>
          </cell>
        </row>
        <row r="76">
          <cell r="AJ76">
            <v>157667.47</v>
          </cell>
        </row>
        <row r="91">
          <cell r="AJ91">
            <v>54972</v>
          </cell>
        </row>
        <row r="95">
          <cell r="AJ95">
            <v>2119519.77</v>
          </cell>
        </row>
        <row r="120">
          <cell r="AJ120">
            <v>82029.31</v>
          </cell>
        </row>
        <row r="131">
          <cell r="AJ131">
            <v>152104.95999999999</v>
          </cell>
        </row>
        <row r="140">
          <cell r="AJ140">
            <v>64084.61</v>
          </cell>
        </row>
        <row r="152">
          <cell r="AJ152">
            <v>570956.37</v>
          </cell>
        </row>
        <row r="178">
          <cell r="AJ178">
            <v>96109.169999999984</v>
          </cell>
        </row>
        <row r="179">
          <cell r="AJ179">
            <v>381467.58000000019</v>
          </cell>
        </row>
      </sheetData>
      <sheetData sheetId="2">
        <row r="4">
          <cell r="J4">
            <v>4189276.85</v>
          </cell>
        </row>
        <row r="5">
          <cell r="J5">
            <v>4127118.9400000004</v>
          </cell>
        </row>
        <row r="8">
          <cell r="J8">
            <v>0</v>
          </cell>
        </row>
        <row r="9">
          <cell r="J9">
            <v>57415.640000000007</v>
          </cell>
        </row>
        <row r="12">
          <cell r="J12">
            <v>171454.47</v>
          </cell>
        </row>
        <row r="13">
          <cell r="J13">
            <v>34833.499999999993</v>
          </cell>
        </row>
      </sheetData>
      <sheetData sheetId="3"/>
      <sheetData sheetId="4"/>
      <sheetData sheetId="5"/>
      <sheetData sheetId="6">
        <row r="3">
          <cell r="D3">
            <v>120</v>
          </cell>
        </row>
        <row r="4">
          <cell r="D4"/>
        </row>
        <row r="5">
          <cell r="D5"/>
        </row>
        <row r="6">
          <cell r="D6"/>
        </row>
        <row r="7">
          <cell r="D7">
            <v>37816.660000000003</v>
          </cell>
        </row>
        <row r="8">
          <cell r="D8">
            <v>16758.580000000002</v>
          </cell>
        </row>
        <row r="9">
          <cell r="D9"/>
        </row>
        <row r="10">
          <cell r="D10">
            <v>2720.4</v>
          </cell>
        </row>
        <row r="11">
          <cell r="D11"/>
        </row>
        <row r="12">
          <cell r="D12"/>
        </row>
        <row r="13">
          <cell r="D13"/>
        </row>
        <row r="14">
          <cell r="D14"/>
        </row>
        <row r="15">
          <cell r="D15"/>
        </row>
        <row r="16">
          <cell r="D16"/>
        </row>
        <row r="17">
          <cell r="D17"/>
        </row>
        <row r="18">
          <cell r="D18"/>
        </row>
      </sheetData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íjmy "/>
      <sheetName val="výdavky "/>
      <sheetName val="sumár "/>
      <sheetName val="pomocná tabuľka - príjmy 2013"/>
      <sheetName val="pomocná tabuľka - výdavky 2013"/>
      <sheetName val="pomocná tabuľka - sumár 2013"/>
      <sheetName val="investície"/>
      <sheetName val="Rozpočet celkový"/>
      <sheetName val="Čerpanie celkové"/>
    </sheetNames>
    <sheetDataSet>
      <sheetData sheetId="0"/>
      <sheetData sheetId="1">
        <row r="8">
          <cell r="AJ8">
            <v>78688.909999999989</v>
          </cell>
        </row>
        <row r="22">
          <cell r="AJ22">
            <v>2760.19</v>
          </cell>
        </row>
        <row r="36">
          <cell r="AJ36">
            <v>78965.599999999977</v>
          </cell>
        </row>
        <row r="46">
          <cell r="AJ46">
            <v>14405.48</v>
          </cell>
        </row>
        <row r="52">
          <cell r="AJ52">
            <v>331851.69999999995</v>
          </cell>
        </row>
        <row r="68">
          <cell r="AJ68">
            <v>287263.69</v>
          </cell>
        </row>
        <row r="76">
          <cell r="AJ76">
            <v>245524.77</v>
          </cell>
        </row>
        <row r="91">
          <cell r="AJ91">
            <v>59907.3</v>
          </cell>
        </row>
        <row r="95">
          <cell r="AJ95">
            <v>3156511.1500000004</v>
          </cell>
        </row>
        <row r="120">
          <cell r="AJ120">
            <v>146759.81</v>
          </cell>
        </row>
        <row r="131">
          <cell r="AJ131">
            <v>707132.7300000001</v>
          </cell>
        </row>
        <row r="140">
          <cell r="AJ140">
            <v>143243.53</v>
          </cell>
        </row>
        <row r="152">
          <cell r="AJ152">
            <v>991251.6</v>
          </cell>
        </row>
        <row r="178">
          <cell r="AJ178">
            <v>148977.42000000001</v>
          </cell>
        </row>
        <row r="179">
          <cell r="AJ179">
            <v>690272.76</v>
          </cell>
        </row>
      </sheetData>
      <sheetData sheetId="2">
        <row r="4">
          <cell r="J4">
            <v>6466584.3200000003</v>
          </cell>
        </row>
        <row r="5">
          <cell r="J5">
            <v>6272523.3900000006</v>
          </cell>
        </row>
        <row r="8">
          <cell r="J8">
            <v>257749.24</v>
          </cell>
        </row>
        <row r="9">
          <cell r="J9">
            <v>646264.60000000009</v>
          </cell>
        </row>
        <row r="12">
          <cell r="J12">
            <v>727486.07000000007</v>
          </cell>
        </row>
        <row r="13">
          <cell r="J13">
            <v>164728.65</v>
          </cell>
        </row>
      </sheetData>
      <sheetData sheetId="3"/>
      <sheetData sheetId="4"/>
      <sheetData sheetId="5"/>
      <sheetData sheetId="6">
        <row r="3">
          <cell r="D3">
            <v>1676.4</v>
          </cell>
        </row>
        <row r="4">
          <cell r="D4"/>
        </row>
        <row r="5">
          <cell r="D5"/>
        </row>
        <row r="6">
          <cell r="D6"/>
        </row>
        <row r="7">
          <cell r="D7">
            <v>56724.99</v>
          </cell>
        </row>
        <row r="8">
          <cell r="D8">
            <v>16758.580000000002</v>
          </cell>
        </row>
        <row r="9">
          <cell r="D9"/>
        </row>
        <row r="10">
          <cell r="D10">
            <v>2720.4</v>
          </cell>
        </row>
        <row r="11">
          <cell r="D11"/>
        </row>
        <row r="12">
          <cell r="D12">
            <v>8784</v>
          </cell>
        </row>
        <row r="13">
          <cell r="D13">
            <v>493591.93</v>
          </cell>
        </row>
        <row r="16">
          <cell r="D16"/>
        </row>
        <row r="18">
          <cell r="D18"/>
        </row>
        <row r="19">
          <cell r="D19"/>
        </row>
        <row r="20">
          <cell r="D20"/>
        </row>
      </sheetData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íjmy "/>
      <sheetName val="výdavky "/>
      <sheetName val="pomocná tabuľka - príjmy 2013"/>
      <sheetName val="pomocná tabuľka - výdavky 2013"/>
      <sheetName val="pomocná tabuľka - sumár 2013"/>
      <sheetName val="sumár "/>
      <sheetName val="investície"/>
      <sheetName val="Rozpočet celkový"/>
      <sheetName val="Čerpanie celkové"/>
    </sheetNames>
    <sheetDataSet>
      <sheetData sheetId="0"/>
      <sheetData sheetId="1">
        <row r="8">
          <cell r="AJ8">
            <v>115472.04000000001</v>
          </cell>
        </row>
        <row r="22">
          <cell r="AJ22">
            <v>4150.3899999999994</v>
          </cell>
        </row>
        <row r="36">
          <cell r="AJ36">
            <v>105453.85999999999</v>
          </cell>
        </row>
        <row r="46">
          <cell r="AJ46">
            <v>18301.050000000003</v>
          </cell>
        </row>
        <row r="52">
          <cell r="AJ52">
            <v>417941.74</v>
          </cell>
        </row>
        <row r="68">
          <cell r="AJ68">
            <v>402357.51</v>
          </cell>
        </row>
        <row r="76">
          <cell r="AJ76">
            <v>320054.2</v>
          </cell>
        </row>
        <row r="91">
          <cell r="AJ91">
            <v>108993.3</v>
          </cell>
        </row>
        <row r="95">
          <cell r="AJ95">
            <v>4187376.67</v>
          </cell>
        </row>
        <row r="120">
          <cell r="AJ120">
            <v>190534.36</v>
          </cell>
        </row>
        <row r="131">
          <cell r="AJ131">
            <v>782040.09000000008</v>
          </cell>
        </row>
        <row r="140">
          <cell r="AJ140">
            <v>166571.51999999999</v>
          </cell>
        </row>
        <row r="152">
          <cell r="AJ152">
            <v>1047703.9</v>
          </cell>
        </row>
        <row r="178">
          <cell r="AJ178">
            <v>271249.58999999997</v>
          </cell>
        </row>
        <row r="179">
          <cell r="AJ179">
            <v>878035.47999999963</v>
          </cell>
        </row>
      </sheetData>
      <sheetData sheetId="2"/>
      <sheetData sheetId="3"/>
      <sheetData sheetId="4"/>
      <sheetData sheetId="5">
        <row r="4">
          <cell r="J4">
            <v>9349131.9600000009</v>
          </cell>
        </row>
        <row r="5">
          <cell r="J5">
            <v>8149900.9299999997</v>
          </cell>
        </row>
        <row r="8">
          <cell r="J8">
            <v>257749.24</v>
          </cell>
        </row>
        <row r="9">
          <cell r="J9">
            <v>683852.07000000007</v>
          </cell>
        </row>
        <row r="12">
          <cell r="J12">
            <v>727486.07000000007</v>
          </cell>
        </row>
        <row r="13">
          <cell r="J13">
            <v>182482.7</v>
          </cell>
        </row>
      </sheetData>
      <sheetData sheetId="6">
        <row r="3">
          <cell r="D3">
            <v>1676.4</v>
          </cell>
        </row>
        <row r="4">
          <cell r="D4"/>
        </row>
        <row r="5">
          <cell r="D5"/>
        </row>
        <row r="6">
          <cell r="D6"/>
        </row>
        <row r="7">
          <cell r="D7">
            <v>75633.320000000007</v>
          </cell>
        </row>
        <row r="8">
          <cell r="D8">
            <v>16758.580000000002</v>
          </cell>
        </row>
        <row r="9">
          <cell r="D9">
            <v>2040</v>
          </cell>
        </row>
        <row r="10">
          <cell r="D10">
            <v>2720.4</v>
          </cell>
        </row>
        <row r="12">
          <cell r="D12"/>
        </row>
        <row r="13">
          <cell r="D13">
            <v>8784</v>
          </cell>
        </row>
        <row r="14">
          <cell r="D14">
            <v>493591.93</v>
          </cell>
        </row>
        <row r="17">
          <cell r="D17"/>
        </row>
        <row r="18">
          <cell r="D18">
            <v>16639.14</v>
          </cell>
        </row>
        <row r="19">
          <cell r="D19"/>
        </row>
        <row r="20">
          <cell r="D20"/>
        </row>
        <row r="21">
          <cell r="D21"/>
        </row>
      </sheetData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íjmy "/>
      <sheetName val="výdavky "/>
      <sheetName val="pomocná tabuľka - príjmy 2013"/>
      <sheetName val="pomocná tabuľka - výdavky 2013"/>
      <sheetName val="pomocná tabuľka - sumár 2013"/>
      <sheetName val="sumár "/>
      <sheetName val="investície"/>
      <sheetName val="Rozpočet celkový"/>
      <sheetName val="Čerpanie celkové"/>
    </sheetNames>
    <sheetDataSet>
      <sheetData sheetId="0"/>
      <sheetData sheetId="1">
        <row r="8">
          <cell r="AJ8">
            <v>140363.22</v>
          </cell>
        </row>
        <row r="22">
          <cell r="AJ22">
            <v>8531.42</v>
          </cell>
        </row>
        <row r="36">
          <cell r="AJ36">
            <v>141938.18000000002</v>
          </cell>
        </row>
        <row r="46">
          <cell r="AJ46">
            <v>20908.099999999999</v>
          </cell>
        </row>
        <row r="52">
          <cell r="AJ52">
            <v>523309.66</v>
          </cell>
        </row>
        <row r="68">
          <cell r="AJ68">
            <v>570137.77</v>
          </cell>
        </row>
        <row r="76">
          <cell r="AJ76">
            <v>397362.98</v>
          </cell>
        </row>
        <row r="91">
          <cell r="AJ91">
            <v>108993.3</v>
          </cell>
        </row>
        <row r="95">
          <cell r="AJ95">
            <v>5369193.7999999989</v>
          </cell>
        </row>
        <row r="120">
          <cell r="AJ120">
            <v>221573.36999999997</v>
          </cell>
        </row>
        <row r="131">
          <cell r="AJ131">
            <v>878087.08</v>
          </cell>
        </row>
        <row r="140">
          <cell r="AJ140">
            <v>196835.25</v>
          </cell>
        </row>
        <row r="152">
          <cell r="AJ152">
            <v>1412942.33</v>
          </cell>
        </row>
        <row r="178">
          <cell r="AJ178">
            <v>319269.44000000006</v>
          </cell>
        </row>
        <row r="179">
          <cell r="AJ179">
            <v>1069994.3600000001</v>
          </cell>
        </row>
      </sheetData>
      <sheetData sheetId="2"/>
      <sheetData sheetId="3"/>
      <sheetData sheetId="4"/>
      <sheetData sheetId="5">
        <row r="4">
          <cell r="J4">
            <v>11208252.190000001</v>
          </cell>
        </row>
        <row r="5">
          <cell r="J5">
            <v>10482271.16</v>
          </cell>
        </row>
        <row r="8">
          <cell r="J8">
            <v>267646.37</v>
          </cell>
        </row>
        <row r="9">
          <cell r="J9">
            <v>696684.20000000007</v>
          </cell>
        </row>
        <row r="12">
          <cell r="J12">
            <v>763244.07000000007</v>
          </cell>
        </row>
        <row r="13">
          <cell r="J13">
            <v>200484.9</v>
          </cell>
        </row>
      </sheetData>
      <sheetData sheetId="6">
        <row r="3">
          <cell r="D3">
            <v>1676.4</v>
          </cell>
        </row>
        <row r="4">
          <cell r="D4"/>
        </row>
        <row r="5">
          <cell r="D5"/>
        </row>
        <row r="6">
          <cell r="D6"/>
        </row>
        <row r="7">
          <cell r="D7">
            <v>94541.65</v>
          </cell>
        </row>
        <row r="8">
          <cell r="D8">
            <v>16758.580000000002</v>
          </cell>
        </row>
        <row r="9">
          <cell r="D9">
            <v>3662.8</v>
          </cell>
        </row>
        <row r="10">
          <cell r="D10">
            <v>2720.4</v>
          </cell>
        </row>
        <row r="12">
          <cell r="D12"/>
        </row>
        <row r="13">
          <cell r="D13">
            <v>5</v>
          </cell>
        </row>
        <row r="14">
          <cell r="D14">
            <v>493591.93</v>
          </cell>
        </row>
        <row r="17">
          <cell r="D17">
            <v>1080</v>
          </cell>
        </row>
        <row r="18">
          <cell r="D18">
            <v>16639.14</v>
          </cell>
        </row>
        <row r="19">
          <cell r="D19"/>
        </row>
        <row r="20">
          <cell r="D20"/>
        </row>
        <row r="21">
          <cell r="D21"/>
        </row>
      </sheetData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íjmy "/>
      <sheetName val="výdavky "/>
      <sheetName val="pomocná tabuľka - príjmy 2013"/>
      <sheetName val="pomocná tabuľka - výdavky 2013"/>
      <sheetName val="pomocná tabuľka - sumár 2013"/>
      <sheetName val="sumár "/>
      <sheetName val="investície"/>
      <sheetName val="Rozpočet celkový"/>
      <sheetName val="Čerpanie celkové"/>
    </sheetNames>
    <sheetDataSet>
      <sheetData sheetId="0"/>
      <sheetData sheetId="1">
        <row r="8">
          <cell r="AJ8">
            <v>171682.53</v>
          </cell>
        </row>
        <row r="22">
          <cell r="AJ22">
            <v>21710.190000000002</v>
          </cell>
        </row>
        <row r="36">
          <cell r="AJ36">
            <v>164297.21</v>
          </cell>
        </row>
        <row r="46">
          <cell r="AJ46">
            <v>24515.199999999997</v>
          </cell>
        </row>
        <row r="52">
          <cell r="AJ52">
            <v>632451.41999999981</v>
          </cell>
        </row>
        <row r="68">
          <cell r="AJ68">
            <v>571532.84000000008</v>
          </cell>
        </row>
        <row r="76">
          <cell r="AJ76">
            <v>460642.13999999996</v>
          </cell>
        </row>
        <row r="91">
          <cell r="AJ91">
            <v>108993.3</v>
          </cell>
        </row>
        <row r="95">
          <cell r="AJ95">
            <v>6333888.6999999983</v>
          </cell>
        </row>
        <row r="120">
          <cell r="AJ120">
            <v>266252.57999999996</v>
          </cell>
        </row>
        <row r="131">
          <cell r="AJ131">
            <v>995060.65</v>
          </cell>
        </row>
        <row r="140">
          <cell r="AJ140">
            <v>224034.41999999995</v>
          </cell>
        </row>
        <row r="152">
          <cell r="AJ152">
            <v>1592242.3800000001</v>
          </cell>
        </row>
        <row r="178">
          <cell r="AJ178">
            <v>406555.52</v>
          </cell>
        </row>
        <row r="179">
          <cell r="AJ179">
            <v>1390505.8199999998</v>
          </cell>
        </row>
      </sheetData>
      <sheetData sheetId="2"/>
      <sheetData sheetId="3"/>
      <sheetData sheetId="4"/>
      <sheetData sheetId="5">
        <row r="4">
          <cell r="J4">
            <v>13079300.440000001</v>
          </cell>
        </row>
        <row r="5">
          <cell r="J5">
            <v>12299509.549999999</v>
          </cell>
        </row>
        <row r="8">
          <cell r="J8">
            <v>267646.37</v>
          </cell>
        </row>
        <row r="9">
          <cell r="J9">
            <v>734569.14</v>
          </cell>
        </row>
        <row r="12">
          <cell r="J12">
            <v>1003164.6499999999</v>
          </cell>
        </row>
        <row r="13">
          <cell r="J13">
            <v>330286.21000000002</v>
          </cell>
        </row>
      </sheetData>
      <sheetData sheetId="6">
        <row r="3">
          <cell r="D3">
            <v>1676.4</v>
          </cell>
        </row>
        <row r="4">
          <cell r="D4"/>
        </row>
        <row r="5">
          <cell r="D5">
            <v>2035.2</v>
          </cell>
        </row>
        <row r="6">
          <cell r="D6">
            <v>14901.41</v>
          </cell>
        </row>
        <row r="7">
          <cell r="D7"/>
        </row>
        <row r="8">
          <cell r="D8">
            <v>113449.98</v>
          </cell>
        </row>
        <row r="9">
          <cell r="D9">
            <v>16758.580000000002</v>
          </cell>
        </row>
        <row r="10">
          <cell r="D10"/>
        </row>
        <row r="11">
          <cell r="D11">
            <v>5702.8</v>
          </cell>
        </row>
        <row r="12">
          <cell r="D12"/>
        </row>
        <row r="13">
          <cell r="D13">
            <v>2720.4</v>
          </cell>
        </row>
        <row r="15">
          <cell r="D15"/>
        </row>
        <row r="16">
          <cell r="D16">
            <v>5</v>
          </cell>
        </row>
        <row r="17">
          <cell r="D17">
            <v>493591.93</v>
          </cell>
        </row>
        <row r="20">
          <cell r="D20">
            <v>1080</v>
          </cell>
        </row>
        <row r="21">
          <cell r="D21"/>
        </row>
        <row r="22">
          <cell r="D22">
            <v>16639.14</v>
          </cell>
        </row>
        <row r="23">
          <cell r="D23"/>
        </row>
        <row r="24">
          <cell r="D24"/>
        </row>
        <row r="25">
          <cell r="D25"/>
        </row>
      </sheetData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íjmy "/>
      <sheetName val="výdavky "/>
      <sheetName val="pomocná tabuľka - príjmy 2013"/>
      <sheetName val="pomocná tabuľka - výdavky 2013"/>
      <sheetName val="pomocná tabuľka - sumár 2013"/>
      <sheetName val="sumár "/>
      <sheetName val="investície"/>
      <sheetName val="Rozpočet celkový"/>
      <sheetName val="Čerpanie celkové"/>
    </sheetNames>
    <sheetDataSet>
      <sheetData sheetId="0"/>
      <sheetData sheetId="1">
        <row r="8">
          <cell r="AJ8">
            <v>232543.21</v>
          </cell>
        </row>
        <row r="22">
          <cell r="AJ22">
            <v>26386.579999999998</v>
          </cell>
        </row>
        <row r="36">
          <cell r="AJ36">
            <v>293206.33999999997</v>
          </cell>
        </row>
        <row r="46">
          <cell r="AJ46">
            <v>33035.39</v>
          </cell>
        </row>
        <row r="52">
          <cell r="AJ52">
            <v>832196.87</v>
          </cell>
        </row>
        <row r="68">
          <cell r="AJ68">
            <v>796593.83000000007</v>
          </cell>
        </row>
        <row r="76">
          <cell r="AJ76">
            <v>526977.07000000007</v>
          </cell>
        </row>
        <row r="91">
          <cell r="AJ91">
            <v>108993.3</v>
          </cell>
        </row>
        <row r="95">
          <cell r="AJ95">
            <v>7355490.7899999991</v>
          </cell>
        </row>
        <row r="120">
          <cell r="AJ120">
            <v>280935.71999999997</v>
          </cell>
        </row>
        <row r="131">
          <cell r="AJ131">
            <v>1068260.8600000001</v>
          </cell>
        </row>
        <row r="140">
          <cell r="AJ140">
            <v>287790.98</v>
          </cell>
        </row>
        <row r="152">
          <cell r="AJ152">
            <v>1695989.64</v>
          </cell>
        </row>
        <row r="178">
          <cell r="AJ178">
            <v>511918.9800000001</v>
          </cell>
        </row>
        <row r="179">
          <cell r="AJ179">
            <v>1607917.3100000005</v>
          </cell>
        </row>
      </sheetData>
      <sheetData sheetId="2"/>
      <sheetData sheetId="3"/>
      <sheetData sheetId="4"/>
      <sheetData sheetId="5">
        <row r="4">
          <cell r="J4">
            <v>15735033.41</v>
          </cell>
        </row>
        <row r="5">
          <cell r="J5">
            <v>14311231.189999999</v>
          </cell>
        </row>
        <row r="8">
          <cell r="J8">
            <v>376208.57</v>
          </cell>
        </row>
        <row r="9">
          <cell r="J9">
            <v>999100.99</v>
          </cell>
        </row>
        <row r="12">
          <cell r="J12">
            <v>1004125.09</v>
          </cell>
        </row>
        <row r="13">
          <cell r="J13">
            <v>347904.69</v>
          </cell>
        </row>
      </sheetData>
      <sheetData sheetId="6">
        <row r="3">
          <cell r="D3">
            <v>1676.4</v>
          </cell>
        </row>
        <row r="4">
          <cell r="D4">
            <v>114276</v>
          </cell>
        </row>
        <row r="5">
          <cell r="D5">
            <v>2035.2</v>
          </cell>
        </row>
        <row r="6">
          <cell r="D6">
            <v>14901.41</v>
          </cell>
        </row>
        <row r="7">
          <cell r="D7">
            <v>115000</v>
          </cell>
        </row>
        <row r="8">
          <cell r="D8">
            <v>132358.31</v>
          </cell>
        </row>
        <row r="9">
          <cell r="D9">
            <v>16758.580000000002</v>
          </cell>
        </row>
        <row r="10">
          <cell r="D10"/>
        </row>
        <row r="11">
          <cell r="D11">
            <v>7372.8</v>
          </cell>
        </row>
        <row r="12">
          <cell r="D12"/>
        </row>
        <row r="13">
          <cell r="D13">
            <v>10928</v>
          </cell>
        </row>
        <row r="14">
          <cell r="D14">
            <v>2720.4</v>
          </cell>
        </row>
        <row r="15">
          <cell r="D15"/>
        </row>
        <row r="16">
          <cell r="D16">
            <v>2819.52</v>
          </cell>
        </row>
        <row r="17">
          <cell r="D17"/>
        </row>
        <row r="18">
          <cell r="D18">
            <v>5</v>
          </cell>
        </row>
        <row r="19">
          <cell r="D19">
            <v>493591.93</v>
          </cell>
        </row>
        <row r="22">
          <cell r="D22">
            <v>2010</v>
          </cell>
        </row>
        <row r="23">
          <cell r="D23"/>
        </row>
        <row r="24">
          <cell r="D24">
            <v>16639.14</v>
          </cell>
        </row>
        <row r="25">
          <cell r="D25"/>
        </row>
        <row r="26">
          <cell r="D26"/>
        </row>
        <row r="27">
          <cell r="D27"/>
        </row>
      </sheetData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íjmy "/>
      <sheetName val="výdavky "/>
      <sheetName val="pomocná tabuľka - príjmy 2013"/>
      <sheetName val="pomocná tabuľka - výdavky 2013"/>
      <sheetName val="pomocná tabuľka - sumár 2013"/>
      <sheetName val="sumár "/>
      <sheetName val="investície"/>
      <sheetName val="Rozpočet celkový"/>
      <sheetName val="Čerpanie celkové"/>
    </sheetNames>
    <sheetDataSet>
      <sheetData sheetId="0"/>
      <sheetData sheetId="1">
        <row r="8">
          <cell r="AJ8">
            <v>275503.89</v>
          </cell>
        </row>
        <row r="22">
          <cell r="AJ22">
            <v>28822.749999999996</v>
          </cell>
        </row>
        <row r="36">
          <cell r="AJ36">
            <v>303795.42000000004</v>
          </cell>
        </row>
        <row r="46">
          <cell r="AJ46">
            <v>36376.630000000005</v>
          </cell>
        </row>
        <row r="52">
          <cell r="AJ52">
            <v>916956.73999999987</v>
          </cell>
        </row>
        <row r="68">
          <cell r="AJ68">
            <v>879745.94</v>
          </cell>
        </row>
        <row r="76">
          <cell r="AJ76">
            <v>670503.86</v>
          </cell>
        </row>
        <row r="91">
          <cell r="AJ91">
            <v>108993.3</v>
          </cell>
        </row>
        <row r="95">
          <cell r="AJ95">
            <v>8541533.8999999985</v>
          </cell>
        </row>
        <row r="120">
          <cell r="AJ120">
            <v>378193.82</v>
          </cell>
        </row>
        <row r="131">
          <cell r="AJ131">
            <v>1142130.02</v>
          </cell>
        </row>
        <row r="140">
          <cell r="AJ140">
            <v>358388.35</v>
          </cell>
        </row>
        <row r="152">
          <cell r="AJ152">
            <v>2036285.39</v>
          </cell>
        </row>
        <row r="178">
          <cell r="AJ178">
            <v>561835.04</v>
          </cell>
        </row>
        <row r="179">
          <cell r="AJ179">
            <v>1806324.29</v>
          </cell>
        </row>
      </sheetData>
      <sheetData sheetId="2"/>
      <sheetData sheetId="3"/>
      <sheetData sheetId="4"/>
      <sheetData sheetId="5">
        <row r="4">
          <cell r="J4">
            <v>17791199.899999999</v>
          </cell>
        </row>
        <row r="5">
          <cell r="J5">
            <v>16462870.990000002</v>
          </cell>
        </row>
        <row r="8">
          <cell r="J8">
            <v>376208.57</v>
          </cell>
        </row>
        <row r="9">
          <cell r="J9">
            <v>1216081.07</v>
          </cell>
        </row>
        <row r="12">
          <cell r="J12">
            <v>1126540.0499999998</v>
          </cell>
        </row>
        <row r="13">
          <cell r="J13">
            <v>366437.28</v>
          </cell>
        </row>
      </sheetData>
      <sheetData sheetId="6">
        <row r="3">
          <cell r="D3">
            <v>9488.4</v>
          </cell>
        </row>
        <row r="4">
          <cell r="D4">
            <v>114276</v>
          </cell>
        </row>
        <row r="5">
          <cell r="D5">
            <v>2035.2</v>
          </cell>
        </row>
        <row r="6">
          <cell r="D6">
            <v>14901.41</v>
          </cell>
        </row>
        <row r="7">
          <cell r="D7">
            <v>115000</v>
          </cell>
        </row>
        <row r="8">
          <cell r="D8">
            <v>151266.64000000001</v>
          </cell>
        </row>
        <row r="9">
          <cell r="D9">
            <v>16758.580000000002</v>
          </cell>
        </row>
        <row r="10">
          <cell r="D10">
            <v>46464</v>
          </cell>
        </row>
        <row r="11">
          <cell r="D11">
            <v>56632.55</v>
          </cell>
        </row>
        <row r="12">
          <cell r="D12">
            <v>9000</v>
          </cell>
        </row>
        <row r="13">
          <cell r="D13">
            <v>10928</v>
          </cell>
        </row>
        <row r="14">
          <cell r="D14">
            <v>9500.4</v>
          </cell>
        </row>
        <row r="15">
          <cell r="D15"/>
        </row>
        <row r="16">
          <cell r="D16">
            <v>2819.52</v>
          </cell>
        </row>
        <row r="17">
          <cell r="D17"/>
        </row>
        <row r="18">
          <cell r="D18">
            <v>78005</v>
          </cell>
        </row>
        <row r="19">
          <cell r="D19">
            <v>493591.93</v>
          </cell>
        </row>
        <row r="22">
          <cell r="D22">
            <v>2766</v>
          </cell>
        </row>
        <row r="23">
          <cell r="D23"/>
        </row>
        <row r="24">
          <cell r="D24">
            <v>16639.14</v>
          </cell>
        </row>
        <row r="25">
          <cell r="D25"/>
        </row>
        <row r="26">
          <cell r="D26"/>
        </row>
        <row r="27">
          <cell r="D27"/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"/>
  <sheetViews>
    <sheetView zoomScale="90" zoomScaleNormal="90" workbookViewId="0">
      <pane xSplit="1" topLeftCell="B1" activePane="topRight" state="frozen"/>
      <selection pane="topRight" activeCell="C7" sqref="C7"/>
    </sheetView>
  </sheetViews>
  <sheetFormatPr defaultRowHeight="15" x14ac:dyDescent="0.25"/>
  <cols>
    <col min="1" max="1" width="22.85546875" style="5" customWidth="1"/>
    <col min="2" max="2" width="17.5703125" style="5" customWidth="1"/>
    <col min="3" max="3" width="20" style="5" customWidth="1"/>
    <col min="4" max="4" width="19.140625" style="5" customWidth="1"/>
    <col min="5" max="13" width="19.28515625" style="5" customWidth="1"/>
    <col min="14" max="14" width="19.28515625" style="11" customWidth="1"/>
    <col min="15" max="16384" width="9.140625" style="5"/>
  </cols>
  <sheetData>
    <row r="1" spans="1:14" ht="15.75" x14ac:dyDescent="0.25">
      <c r="A1" s="98" t="s">
        <v>40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</row>
    <row r="2" spans="1:14" ht="16.5" thickBot="1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44"/>
    </row>
    <row r="3" spans="1:14" s="6" customFormat="1" ht="38.25" thickBot="1" x14ac:dyDescent="0.35">
      <c r="A3" s="23" t="s">
        <v>37</v>
      </c>
      <c r="B3" s="24" t="s">
        <v>51</v>
      </c>
      <c r="C3" s="25" t="s">
        <v>52</v>
      </c>
      <c r="D3" s="66" t="s">
        <v>53</v>
      </c>
      <c r="E3" s="26" t="s">
        <v>54</v>
      </c>
      <c r="F3" s="26" t="s">
        <v>55</v>
      </c>
      <c r="G3" s="26" t="s">
        <v>56</v>
      </c>
      <c r="H3" s="26" t="s">
        <v>57</v>
      </c>
      <c r="I3" s="26" t="s">
        <v>58</v>
      </c>
      <c r="J3" s="26" t="s">
        <v>59</v>
      </c>
      <c r="K3" s="26" t="s">
        <v>60</v>
      </c>
      <c r="L3" s="26" t="s">
        <v>61</v>
      </c>
      <c r="M3" s="26" t="s">
        <v>62</v>
      </c>
      <c r="N3" s="106" t="s">
        <v>63</v>
      </c>
    </row>
    <row r="4" spans="1:14" ht="18.75" x14ac:dyDescent="0.3">
      <c r="A4" s="21" t="s">
        <v>0</v>
      </c>
      <c r="B4" s="22">
        <f>'[1]sumár '!$I$4</f>
        <v>26296078</v>
      </c>
      <c r="C4" s="74">
        <f>'[2]sumár '!$J$4</f>
        <v>1899393.3599999999</v>
      </c>
      <c r="D4" s="59">
        <f>'[3]sumár '!$J$4</f>
        <v>4189276.85</v>
      </c>
      <c r="E4" s="59">
        <f>'[4]sumár '!$J$4</f>
        <v>6466584.3200000003</v>
      </c>
      <c r="F4" s="59">
        <f>'[5]sumár '!$J$4</f>
        <v>9349131.9600000009</v>
      </c>
      <c r="G4" s="59">
        <f>'[6]sumár '!$J$4</f>
        <v>11208252.190000001</v>
      </c>
      <c r="H4" s="59">
        <f>'[7]sumár '!$J$4</f>
        <v>13079300.440000001</v>
      </c>
      <c r="I4" s="59">
        <f>'[8]sumár '!$J$4</f>
        <v>15735033.41</v>
      </c>
      <c r="J4" s="59">
        <f>'[9]sumár '!$J$4</f>
        <v>17791199.899999999</v>
      </c>
      <c r="K4" s="59">
        <f>'[10]sumár '!$J$4</f>
        <v>19664598.77</v>
      </c>
      <c r="L4" s="59">
        <f>'[11]sumár '!$J$4</f>
        <v>21974830.130000003</v>
      </c>
      <c r="M4" s="59">
        <f>'[12]sumár '!$J$4</f>
        <v>24043709.440000001</v>
      </c>
      <c r="N4" s="107">
        <f>'[1]sumár '!$J$4</f>
        <v>26143572.420000002</v>
      </c>
    </row>
    <row r="5" spans="1:14" ht="18.75" x14ac:dyDescent="0.3">
      <c r="A5" s="14" t="s">
        <v>1</v>
      </c>
      <c r="B5" s="17">
        <f>'[1]sumár '!$I$5</f>
        <v>25760853</v>
      </c>
      <c r="C5" s="53">
        <f>'[2]sumár '!$J$5</f>
        <v>1922794.7900000003</v>
      </c>
      <c r="D5" s="60">
        <f>'[3]sumár '!$J$5</f>
        <v>4127118.9400000004</v>
      </c>
      <c r="E5" s="60">
        <f>'[4]sumár '!$J$5</f>
        <v>6272523.3900000006</v>
      </c>
      <c r="F5" s="60">
        <f>'[5]sumár '!$J$5</f>
        <v>8149900.9299999997</v>
      </c>
      <c r="G5" s="60">
        <f>'[6]sumár '!$J$5</f>
        <v>10482271.16</v>
      </c>
      <c r="H5" s="60">
        <f>'[7]sumár '!$J$5</f>
        <v>12299509.549999999</v>
      </c>
      <c r="I5" s="60">
        <f>'[8]sumár '!$J$5</f>
        <v>14311231.189999999</v>
      </c>
      <c r="J5" s="60">
        <f>'[9]sumár '!$J$5</f>
        <v>16462870.990000002</v>
      </c>
      <c r="K5" s="60">
        <f>'[10]sumár '!$J$5</f>
        <v>18150320.509999998</v>
      </c>
      <c r="L5" s="60">
        <f>'[11]sumár '!$J$5</f>
        <v>20235510.400000002</v>
      </c>
      <c r="M5" s="60">
        <f>'[12]sumár '!$J$5</f>
        <v>22430044.059999999</v>
      </c>
      <c r="N5" s="108">
        <f>'[1]sumár '!$J$5</f>
        <v>24581390.029999994</v>
      </c>
    </row>
    <row r="6" spans="1:14" s="6" customFormat="1" ht="18.75" x14ac:dyDescent="0.3">
      <c r="A6" s="15" t="s">
        <v>2</v>
      </c>
      <c r="B6" s="18">
        <f>B4-B5</f>
        <v>535225</v>
      </c>
      <c r="C6" s="54">
        <f>C4-C5</f>
        <v>-23401.4300000004</v>
      </c>
      <c r="D6" s="61">
        <f t="shared" ref="D6:L6" si="0">D4-D5</f>
        <v>62157.909999999683</v>
      </c>
      <c r="E6" s="13">
        <f t="shared" si="0"/>
        <v>194060.9299999997</v>
      </c>
      <c r="F6" s="13">
        <f t="shared" si="0"/>
        <v>1199231.0300000012</v>
      </c>
      <c r="G6" s="13">
        <f t="shared" si="0"/>
        <v>725981.03000000119</v>
      </c>
      <c r="H6" s="13">
        <f t="shared" si="0"/>
        <v>779790.89000000246</v>
      </c>
      <c r="I6" s="13">
        <f t="shared" si="0"/>
        <v>1423802.2200000007</v>
      </c>
      <c r="J6" s="13">
        <f t="shared" si="0"/>
        <v>1328328.9099999964</v>
      </c>
      <c r="K6" s="13">
        <f>K4-K5</f>
        <v>1514278.2600000016</v>
      </c>
      <c r="L6" s="13">
        <f t="shared" si="0"/>
        <v>1739319.7300000004</v>
      </c>
      <c r="M6" s="13">
        <f>M4-M5</f>
        <v>1613665.3800000027</v>
      </c>
      <c r="N6" s="109">
        <f>N4-N5</f>
        <v>1562182.390000008</v>
      </c>
    </row>
    <row r="7" spans="1:14" ht="18.75" x14ac:dyDescent="0.3">
      <c r="A7" s="14" t="s">
        <v>3</v>
      </c>
      <c r="B7" s="17">
        <f>'[1]sumár '!$I$8</f>
        <v>5687087</v>
      </c>
      <c r="C7" s="53">
        <f>'[2]sumár '!$J$8</f>
        <v>0</v>
      </c>
      <c r="D7" s="60">
        <f>'[3]sumár '!$J$8</f>
        <v>0</v>
      </c>
      <c r="E7" s="60">
        <f>'[4]sumár '!$J$8</f>
        <v>257749.24</v>
      </c>
      <c r="F7" s="60">
        <f>'[5]sumár '!$J$8</f>
        <v>257749.24</v>
      </c>
      <c r="G7" s="60">
        <f>'[6]sumár '!$J$8</f>
        <v>267646.37</v>
      </c>
      <c r="H7" s="60">
        <f>'[7]sumár '!$J$8</f>
        <v>267646.37</v>
      </c>
      <c r="I7" s="60">
        <f>'[8]sumár '!$J$8</f>
        <v>376208.57</v>
      </c>
      <c r="J7" s="60">
        <f>'[9]sumár '!$J$8</f>
        <v>376208.57</v>
      </c>
      <c r="K7" s="60">
        <f>'[10]sumár '!$J$8</f>
        <v>376208.57</v>
      </c>
      <c r="L7" s="60">
        <f>'[11]sumár '!$J$8</f>
        <v>487980.07</v>
      </c>
      <c r="M7" s="60">
        <f>'[12]sumár '!$J$8</f>
        <v>3565897.2</v>
      </c>
      <c r="N7" s="108">
        <f>'[1]sumár '!$J$8</f>
        <v>5741420.1499999994</v>
      </c>
    </row>
    <row r="8" spans="1:14" ht="18.75" x14ac:dyDescent="0.3">
      <c r="A8" s="14" t="s">
        <v>4</v>
      </c>
      <c r="B8" s="17">
        <f>'[1]sumár '!$I$9</f>
        <v>9676429</v>
      </c>
      <c r="C8" s="53">
        <f>'[2]sumár '!$J$9</f>
        <v>35666.910000000003</v>
      </c>
      <c r="D8" s="60">
        <f>'[3]sumár '!$J$9</f>
        <v>57415.640000000007</v>
      </c>
      <c r="E8" s="60">
        <f>'[4]sumár '!$J$9</f>
        <v>646264.60000000009</v>
      </c>
      <c r="F8" s="60">
        <f>'[5]sumár '!$J$9</f>
        <v>683852.07000000007</v>
      </c>
      <c r="G8" s="60">
        <f>'[6]sumár '!$J$9</f>
        <v>696684.20000000007</v>
      </c>
      <c r="H8" s="60">
        <f>'[7]sumár '!$J$9</f>
        <v>734569.14</v>
      </c>
      <c r="I8" s="60">
        <f>'[8]sumár '!$J$9</f>
        <v>999100.99</v>
      </c>
      <c r="J8" s="60">
        <f>'[9]sumár '!$J$9</f>
        <v>1216081.07</v>
      </c>
      <c r="K8" s="60">
        <f>'[10]sumár '!$J$9</f>
        <v>2446363.7799999998</v>
      </c>
      <c r="L8" s="60">
        <f>'[11]sumár '!$J$9</f>
        <v>2774122.3500000006</v>
      </c>
      <c r="M8" s="60">
        <f>'[12]sumár '!$J$9</f>
        <v>4105478.2800000003</v>
      </c>
      <c r="N8" s="108">
        <f>'[1]sumár '!$J$9</f>
        <v>8825125.5999999996</v>
      </c>
    </row>
    <row r="9" spans="1:14" s="6" customFormat="1" ht="18.75" x14ac:dyDescent="0.3">
      <c r="A9" s="15" t="s">
        <v>5</v>
      </c>
      <c r="B9" s="18">
        <f>B7-B8</f>
        <v>-3989342</v>
      </c>
      <c r="C9" s="54">
        <f>C7-C8</f>
        <v>-35666.910000000003</v>
      </c>
      <c r="D9" s="61">
        <f t="shared" ref="D9:L9" si="1">D7-D8</f>
        <v>-57415.640000000007</v>
      </c>
      <c r="E9" s="13">
        <f t="shared" si="1"/>
        <v>-388515.3600000001</v>
      </c>
      <c r="F9" s="13">
        <f t="shared" si="1"/>
        <v>-426102.83000000007</v>
      </c>
      <c r="G9" s="13">
        <f t="shared" si="1"/>
        <v>-429037.83000000007</v>
      </c>
      <c r="H9" s="13">
        <f t="shared" si="1"/>
        <v>-466922.77</v>
      </c>
      <c r="I9" s="13">
        <f t="shared" si="1"/>
        <v>-622892.41999999993</v>
      </c>
      <c r="J9" s="13">
        <f t="shared" si="1"/>
        <v>-839872.5</v>
      </c>
      <c r="K9" s="13">
        <f>K7-K8</f>
        <v>-2070155.2099999997</v>
      </c>
      <c r="L9" s="13">
        <f t="shared" si="1"/>
        <v>-2286142.2800000007</v>
      </c>
      <c r="M9" s="13">
        <f>M7-M8</f>
        <v>-539581.08000000007</v>
      </c>
      <c r="N9" s="109">
        <f>N7-N8</f>
        <v>-3083705.45</v>
      </c>
    </row>
    <row r="10" spans="1:14" ht="18.75" x14ac:dyDescent="0.3">
      <c r="A10" s="14" t="s">
        <v>6</v>
      </c>
      <c r="B10" s="17">
        <f>'[1]sumár '!$I$12</f>
        <v>8118017</v>
      </c>
      <c r="C10" s="53">
        <f>'[2]sumár '!$J$12</f>
        <v>133204.28</v>
      </c>
      <c r="D10" s="60">
        <f>'[3]sumár '!$J$12</f>
        <v>171454.47</v>
      </c>
      <c r="E10" s="60">
        <f>'[4]sumár '!$J$12</f>
        <v>727486.07000000007</v>
      </c>
      <c r="F10" s="60">
        <f>'[5]sumár '!$J$12</f>
        <v>727486.07000000007</v>
      </c>
      <c r="G10" s="60">
        <f>'[6]sumár '!$J$12</f>
        <v>763244.07000000007</v>
      </c>
      <c r="H10" s="60">
        <f>'[7]sumár '!$J$12</f>
        <v>1003164.6499999999</v>
      </c>
      <c r="I10" s="60">
        <f>'[8]sumár '!$J$12</f>
        <v>1004125.09</v>
      </c>
      <c r="J10" s="60">
        <f>'[9]sumár '!$J$12</f>
        <v>1126540.0499999998</v>
      </c>
      <c r="K10" s="60">
        <f>'[10]sumár '!$J$12</f>
        <v>2334811.6999999997</v>
      </c>
      <c r="L10" s="60">
        <f>'[11]sumár '!$J$12</f>
        <v>3106070.2499999995</v>
      </c>
      <c r="M10" s="60">
        <f>'[12]sumár '!$J$12</f>
        <v>3765434.2200000007</v>
      </c>
      <c r="N10" s="108">
        <f>'[1]sumár '!$J$12</f>
        <v>5969418.21</v>
      </c>
    </row>
    <row r="11" spans="1:14" ht="18.75" x14ac:dyDescent="0.3">
      <c r="A11" s="14" t="s">
        <v>7</v>
      </c>
      <c r="B11" s="17">
        <f>'[1]sumár '!$I$13</f>
        <v>3163900</v>
      </c>
      <c r="C11" s="53">
        <f>'[2]sumár '!$J$13</f>
        <v>17441.71</v>
      </c>
      <c r="D11" s="60">
        <f>'[3]sumár '!$J$13</f>
        <v>34833.499999999993</v>
      </c>
      <c r="E11" s="60">
        <f>'[4]sumár '!$J$13</f>
        <v>164728.65</v>
      </c>
      <c r="F11" s="60">
        <f>'[5]sumár '!$J$13</f>
        <v>182482.7</v>
      </c>
      <c r="G11" s="60">
        <f>'[6]sumár '!$J$13</f>
        <v>200484.9</v>
      </c>
      <c r="H11" s="60">
        <f>'[7]sumár '!$J$13</f>
        <v>330286.21000000002</v>
      </c>
      <c r="I11" s="60">
        <f>'[8]sumár '!$J$13</f>
        <v>347904.69</v>
      </c>
      <c r="J11" s="60">
        <f>'[9]sumár '!$J$13</f>
        <v>366437.28</v>
      </c>
      <c r="K11" s="60">
        <f>'[10]sumár '!$J$13</f>
        <v>1360582.81</v>
      </c>
      <c r="L11" s="60">
        <f>'[11]sumár '!$J$13</f>
        <v>2156172.27</v>
      </c>
      <c r="M11" s="60">
        <f>'[12]sumár '!$J$13</f>
        <v>2769711.5300000003</v>
      </c>
      <c r="N11" s="108">
        <f>'[1]sumár '!$J$13</f>
        <v>2900094.3600000003</v>
      </c>
    </row>
    <row r="12" spans="1:14" s="6" customFormat="1" ht="18.75" x14ac:dyDescent="0.3">
      <c r="A12" s="15" t="s">
        <v>8</v>
      </c>
      <c r="B12" s="18">
        <f>B10-B11</f>
        <v>4954117</v>
      </c>
      <c r="C12" s="54">
        <f>C10-C11</f>
        <v>115762.57</v>
      </c>
      <c r="D12" s="61">
        <f t="shared" ref="D12:L12" si="2">D10-D11</f>
        <v>136620.97</v>
      </c>
      <c r="E12" s="13">
        <f t="shared" si="2"/>
        <v>562757.42000000004</v>
      </c>
      <c r="F12" s="13">
        <f t="shared" si="2"/>
        <v>545003.37000000011</v>
      </c>
      <c r="G12" s="13">
        <f t="shared" si="2"/>
        <v>562759.17000000004</v>
      </c>
      <c r="H12" s="13">
        <f t="shared" si="2"/>
        <v>672878.44</v>
      </c>
      <c r="I12" s="13">
        <f t="shared" si="2"/>
        <v>656220.39999999991</v>
      </c>
      <c r="J12" s="13">
        <f t="shared" si="2"/>
        <v>760102.76999999979</v>
      </c>
      <c r="K12" s="13">
        <f>K10-K11</f>
        <v>974228.88999999966</v>
      </c>
      <c r="L12" s="13">
        <f t="shared" si="2"/>
        <v>949897.97999999952</v>
      </c>
      <c r="M12" s="13">
        <f>M10-M11</f>
        <v>995722.69000000041</v>
      </c>
      <c r="N12" s="109">
        <f>N10-N11</f>
        <v>3069323.8499999996</v>
      </c>
    </row>
    <row r="13" spans="1:14" ht="18.75" x14ac:dyDescent="0.3">
      <c r="A13" s="14" t="s">
        <v>9</v>
      </c>
      <c r="B13" s="17">
        <f>B4+B7+B10</f>
        <v>40101182</v>
      </c>
      <c r="C13" s="53">
        <f>C4+C7+C10</f>
        <v>2032597.64</v>
      </c>
      <c r="D13" s="60">
        <f t="shared" ref="D13:L13" si="3">D4+D7+D10</f>
        <v>4360731.32</v>
      </c>
      <c r="E13" s="12">
        <f t="shared" si="3"/>
        <v>7451819.6300000008</v>
      </c>
      <c r="F13" s="12">
        <f t="shared" si="3"/>
        <v>10334367.270000001</v>
      </c>
      <c r="G13" s="12">
        <f t="shared" si="3"/>
        <v>12239142.630000001</v>
      </c>
      <c r="H13" s="12">
        <f t="shared" si="3"/>
        <v>14350111.460000001</v>
      </c>
      <c r="I13" s="12">
        <f t="shared" si="3"/>
        <v>17115367.07</v>
      </c>
      <c r="J13" s="12">
        <f t="shared" si="3"/>
        <v>19293948.52</v>
      </c>
      <c r="K13" s="12">
        <f>K4+K7+K10</f>
        <v>22375619.039999999</v>
      </c>
      <c r="L13" s="12">
        <f t="shared" si="3"/>
        <v>25568880.450000003</v>
      </c>
      <c r="M13" s="12">
        <f t="shared" ref="M13:N14" si="4">M4+M7+M10</f>
        <v>31375040.859999999</v>
      </c>
      <c r="N13" s="110">
        <f t="shared" si="4"/>
        <v>37854410.780000001</v>
      </c>
    </row>
    <row r="14" spans="1:14" ht="18.75" x14ac:dyDescent="0.3">
      <c r="A14" s="14" t="s">
        <v>10</v>
      </c>
      <c r="B14" s="17">
        <f>B5+B8+B11</f>
        <v>38601182</v>
      </c>
      <c r="C14" s="53">
        <f>C5+C8+C11</f>
        <v>1975903.4100000001</v>
      </c>
      <c r="D14" s="60">
        <f t="shared" ref="D14:L14" si="5">D5+D8+D11</f>
        <v>4219368.08</v>
      </c>
      <c r="E14" s="12">
        <f t="shared" si="5"/>
        <v>7083516.6400000006</v>
      </c>
      <c r="F14" s="12">
        <f t="shared" si="5"/>
        <v>9016235.6999999993</v>
      </c>
      <c r="G14" s="12">
        <f t="shared" si="5"/>
        <v>11379440.26</v>
      </c>
      <c r="H14" s="12">
        <f t="shared" si="5"/>
        <v>13364364.9</v>
      </c>
      <c r="I14" s="12">
        <f t="shared" si="5"/>
        <v>15658236.869999999</v>
      </c>
      <c r="J14" s="12">
        <f t="shared" si="5"/>
        <v>18045389.340000004</v>
      </c>
      <c r="K14" s="12">
        <f>K5+K8+K11</f>
        <v>21957267.099999998</v>
      </c>
      <c r="L14" s="12">
        <f t="shared" si="5"/>
        <v>25165805.020000003</v>
      </c>
      <c r="M14" s="12">
        <f t="shared" si="4"/>
        <v>29305233.870000001</v>
      </c>
      <c r="N14" s="110">
        <f t="shared" si="4"/>
        <v>36306609.989999995</v>
      </c>
    </row>
    <row r="15" spans="1:14" s="6" customFormat="1" ht="19.5" thickBot="1" x14ac:dyDescent="0.35">
      <c r="A15" s="16" t="s">
        <v>11</v>
      </c>
      <c r="B15" s="19">
        <f>B13-B14</f>
        <v>1500000</v>
      </c>
      <c r="C15" s="68">
        <f>C13-C14</f>
        <v>56694.229999999749</v>
      </c>
      <c r="D15" s="67">
        <f t="shared" ref="D15:L15" si="6">D13-D14</f>
        <v>141363.24000000022</v>
      </c>
      <c r="E15" s="20">
        <f t="shared" si="6"/>
        <v>368302.99000000022</v>
      </c>
      <c r="F15" s="20">
        <f t="shared" si="6"/>
        <v>1318131.5700000022</v>
      </c>
      <c r="G15" s="20">
        <f t="shared" si="6"/>
        <v>859702.37000000104</v>
      </c>
      <c r="H15" s="20">
        <f t="shared" si="6"/>
        <v>985746.56000000052</v>
      </c>
      <c r="I15" s="20">
        <f t="shared" si="6"/>
        <v>1457130.2000000011</v>
      </c>
      <c r="J15" s="20">
        <f t="shared" si="6"/>
        <v>1248559.179999996</v>
      </c>
      <c r="K15" s="20">
        <f>K13-K14</f>
        <v>418351.94000000134</v>
      </c>
      <c r="L15" s="20">
        <f t="shared" si="6"/>
        <v>403075.4299999997</v>
      </c>
      <c r="M15" s="20">
        <f>M13-M14</f>
        <v>2069806.9899999984</v>
      </c>
      <c r="N15" s="111">
        <f>N13-N14</f>
        <v>1547800.7900000066</v>
      </c>
    </row>
    <row r="16" spans="1:14" x14ac:dyDescent="0.25">
      <c r="D16" s="7"/>
      <c r="E16" s="7"/>
      <c r="F16" s="7"/>
      <c r="G16" s="7"/>
      <c r="H16" s="7"/>
      <c r="I16" s="7"/>
      <c r="J16" s="7"/>
      <c r="K16" s="7"/>
      <c r="L16" s="7"/>
      <c r="M16" s="7"/>
    </row>
    <row r="20" spans="4:13" x14ac:dyDescent="0.25">
      <c r="D20" s="11"/>
      <c r="E20" s="11"/>
      <c r="F20" s="11"/>
      <c r="G20" s="11"/>
      <c r="H20" s="11"/>
      <c r="I20" s="11"/>
      <c r="J20" s="11"/>
      <c r="K20" s="11"/>
      <c r="L20" s="11"/>
      <c r="M20" s="11"/>
    </row>
  </sheetData>
  <mergeCells count="1">
    <mergeCell ref="A1:N1"/>
  </mergeCells>
  <phoneticPr fontId="0" type="noConversion"/>
  <pageMargins left="0.39370078740157483" right="0" top="0" bottom="0" header="0" footer="0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9"/>
  <sheetViews>
    <sheetView workbookViewId="0">
      <pane xSplit="1" topLeftCell="B1" activePane="topRight" state="frozen"/>
      <selection pane="topRight" activeCell="C8" sqref="C8"/>
    </sheetView>
  </sheetViews>
  <sheetFormatPr defaultRowHeight="15" x14ac:dyDescent="0.25"/>
  <cols>
    <col min="1" max="1" width="35.85546875" style="5" customWidth="1"/>
    <col min="2" max="2" width="15.85546875" style="5" customWidth="1"/>
    <col min="3" max="3" width="12.140625" style="5" customWidth="1"/>
    <col min="4" max="4" width="13.7109375" style="5" customWidth="1"/>
    <col min="5" max="14" width="15" style="5" customWidth="1"/>
    <col min="15" max="16384" width="9.140625" style="5"/>
  </cols>
  <sheetData>
    <row r="1" spans="1:14" ht="15.75" x14ac:dyDescent="0.25">
      <c r="A1" s="98" t="s">
        <v>34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</row>
    <row r="2" spans="1:14" ht="15.75" thickBot="1" x14ac:dyDescent="0.3"/>
    <row r="3" spans="1:14" s="6" customFormat="1" ht="32.25" thickBot="1" x14ac:dyDescent="0.3">
      <c r="A3" s="32" t="s">
        <v>38</v>
      </c>
      <c r="B3" s="33" t="s">
        <v>64</v>
      </c>
      <c r="C3" s="34" t="s">
        <v>65</v>
      </c>
      <c r="D3" s="79" t="s">
        <v>66</v>
      </c>
      <c r="E3" s="79" t="s">
        <v>67</v>
      </c>
      <c r="F3" s="79" t="s">
        <v>68</v>
      </c>
      <c r="G3" s="79" t="s">
        <v>69</v>
      </c>
      <c r="H3" s="79" t="s">
        <v>70</v>
      </c>
      <c r="I3" s="79" t="s">
        <v>71</v>
      </c>
      <c r="J3" s="79" t="s">
        <v>72</v>
      </c>
      <c r="K3" s="79" t="s">
        <v>73</v>
      </c>
      <c r="L3" s="79" t="s">
        <v>74</v>
      </c>
      <c r="M3" s="79" t="s">
        <v>75</v>
      </c>
      <c r="N3" s="80" t="s">
        <v>76</v>
      </c>
    </row>
    <row r="4" spans="1:14" ht="15.75" x14ac:dyDescent="0.25">
      <c r="A4" s="30" t="s">
        <v>12</v>
      </c>
      <c r="B4" s="31">
        <f>'[1]výdavky '!$AF$8</f>
        <v>496535</v>
      </c>
      <c r="C4" s="81">
        <f>'[2]výdavky '!$AJ$8</f>
        <v>30676.43</v>
      </c>
      <c r="D4" s="88">
        <f>'[3]výdavky '!$AJ$8</f>
        <v>53846.62000000001</v>
      </c>
      <c r="E4" s="88">
        <f>'[4]výdavky '!$AJ$8</f>
        <v>78688.909999999989</v>
      </c>
      <c r="F4" s="88">
        <f>'[5]výdavky '!$AJ$8</f>
        <v>115472.04000000001</v>
      </c>
      <c r="G4" s="88">
        <f>'[6]výdavky '!$AJ$8</f>
        <v>140363.22</v>
      </c>
      <c r="H4" s="88">
        <f>'[7]výdavky '!$AJ$8</f>
        <v>171682.53</v>
      </c>
      <c r="I4" s="88">
        <f>'[8]výdavky '!$AJ$8</f>
        <v>232543.21</v>
      </c>
      <c r="J4" s="88">
        <f>'[9]výdavky '!$AJ$8</f>
        <v>275503.89</v>
      </c>
      <c r="K4" s="88">
        <f>'[10]výdavky '!$AJ$8</f>
        <v>300123.80000000005</v>
      </c>
      <c r="L4" s="88">
        <f>'[11]výdavky '!$AJ$8</f>
        <v>334593.50000000006</v>
      </c>
      <c r="M4" s="88">
        <f>'[12]výdavky '!$AJ$8</f>
        <v>360260.66000000003</v>
      </c>
      <c r="N4" s="112">
        <f>'[1]výdavky '!$AJ$8</f>
        <v>422617.83999999997</v>
      </c>
    </row>
    <row r="5" spans="1:14" ht="15.75" x14ac:dyDescent="0.25">
      <c r="A5" s="27" t="s">
        <v>13</v>
      </c>
      <c r="B5" s="28">
        <f>'[1]výdavky '!$AF$22</f>
        <v>51510</v>
      </c>
      <c r="C5" s="82">
        <f>'[2]výdavky '!$AJ$22</f>
        <v>28.19</v>
      </c>
      <c r="D5" s="89">
        <f>'[3]výdavky '!$AJ$22</f>
        <v>28.19</v>
      </c>
      <c r="E5" s="89">
        <f>'[4]výdavky '!$AJ$22</f>
        <v>2760.19</v>
      </c>
      <c r="F5" s="89">
        <f>'[5]výdavky '!$AJ$22</f>
        <v>4150.3899999999994</v>
      </c>
      <c r="G5" s="89">
        <f>'[6]výdavky '!$AJ$22</f>
        <v>8531.42</v>
      </c>
      <c r="H5" s="89">
        <f>'[7]výdavky '!$AJ$22</f>
        <v>21710.190000000002</v>
      </c>
      <c r="I5" s="89">
        <f>'[8]výdavky '!$AJ$22</f>
        <v>26386.579999999998</v>
      </c>
      <c r="J5" s="89">
        <f>'[9]výdavky '!$AJ$22</f>
        <v>28822.749999999996</v>
      </c>
      <c r="K5" s="89">
        <f>'[10]výdavky '!$AJ$22</f>
        <v>30112.749999999996</v>
      </c>
      <c r="L5" s="89">
        <f>'[11]výdavky '!$AJ$22</f>
        <v>31912.850000000002</v>
      </c>
      <c r="M5" s="89">
        <f>'[12]výdavky '!$AJ$22</f>
        <v>36952.649999999994</v>
      </c>
      <c r="N5" s="113">
        <f>'[1]výdavky '!$AJ$22</f>
        <v>41825.520000000004</v>
      </c>
    </row>
    <row r="6" spans="1:14" ht="15.75" x14ac:dyDescent="0.25">
      <c r="A6" s="27" t="s">
        <v>14</v>
      </c>
      <c r="B6" s="28">
        <f>'[1]výdavky '!$AF$36</f>
        <v>497814</v>
      </c>
      <c r="C6" s="82">
        <f>'[2]výdavky '!$AJ$36</f>
        <v>22930.93</v>
      </c>
      <c r="D6" s="89">
        <f>'[3]výdavky '!$AJ$36</f>
        <v>57744.02</v>
      </c>
      <c r="E6" s="89">
        <f>'[4]výdavky '!$AJ$36</f>
        <v>78965.599999999977</v>
      </c>
      <c r="F6" s="89">
        <f>'[5]výdavky '!$AJ$36</f>
        <v>105453.85999999999</v>
      </c>
      <c r="G6" s="89">
        <f>'[6]výdavky '!$AJ$36</f>
        <v>141938.18000000002</v>
      </c>
      <c r="H6" s="89">
        <f>'[7]výdavky '!$AJ$36</f>
        <v>164297.21</v>
      </c>
      <c r="I6" s="89">
        <f>'[8]výdavky '!$AJ$36</f>
        <v>293206.33999999997</v>
      </c>
      <c r="J6" s="89">
        <f>'[9]výdavky '!$AJ$36</f>
        <v>303795.42000000004</v>
      </c>
      <c r="K6" s="89">
        <f>'[10]výdavky '!$AJ$36</f>
        <v>324716.18000000005</v>
      </c>
      <c r="L6" s="89">
        <f>'[11]výdavky '!$AJ$36</f>
        <v>352576.48999999993</v>
      </c>
      <c r="M6" s="89">
        <f>'[12]výdavky '!$AJ$36</f>
        <v>406211.36999999994</v>
      </c>
      <c r="N6" s="113">
        <f>'[1]výdavky '!$AJ$36</f>
        <v>443789.25999999995</v>
      </c>
    </row>
    <row r="7" spans="1:14" ht="15.75" x14ac:dyDescent="0.25">
      <c r="A7" s="27" t="s">
        <v>15</v>
      </c>
      <c r="B7" s="28">
        <f>'[1]výdavky '!$AF$46</f>
        <v>59610</v>
      </c>
      <c r="C7" s="82">
        <f>'[2]výdavky '!$AJ$46</f>
        <v>8207.9</v>
      </c>
      <c r="D7" s="89">
        <f>'[3]výdavky '!$AJ$46</f>
        <v>10632.67</v>
      </c>
      <c r="E7" s="89">
        <f>'[4]výdavky '!$AJ$46</f>
        <v>14405.48</v>
      </c>
      <c r="F7" s="89">
        <f>'[5]výdavky '!$AJ$46</f>
        <v>18301.050000000003</v>
      </c>
      <c r="G7" s="89">
        <f>'[6]výdavky '!$AJ$46</f>
        <v>20908.099999999999</v>
      </c>
      <c r="H7" s="89">
        <f>'[7]výdavky '!$AJ$46</f>
        <v>24515.199999999997</v>
      </c>
      <c r="I7" s="89">
        <f>'[8]výdavky '!$AJ$46</f>
        <v>33035.39</v>
      </c>
      <c r="J7" s="89">
        <f>'[9]výdavky '!$AJ$46</f>
        <v>36376.630000000005</v>
      </c>
      <c r="K7" s="89">
        <f>'[10]výdavky '!$AJ$46</f>
        <v>39327.78</v>
      </c>
      <c r="L7" s="89">
        <f>'[11]výdavky '!$AJ$46</f>
        <v>42798.5</v>
      </c>
      <c r="M7" s="89">
        <f>'[12]výdavky '!$AJ$46</f>
        <v>46942.539999999994</v>
      </c>
      <c r="N7" s="113">
        <f>'[1]výdavky '!$AJ$46</f>
        <v>51852</v>
      </c>
    </row>
    <row r="8" spans="1:14" ht="15.75" x14ac:dyDescent="0.25">
      <c r="A8" s="27" t="s">
        <v>16</v>
      </c>
      <c r="B8" s="28">
        <f>'[1]výdavky '!$AF$52</f>
        <v>1383247</v>
      </c>
      <c r="C8" s="82">
        <f>'[2]výdavky '!$AJ$52</f>
        <v>114016.43000000001</v>
      </c>
      <c r="D8" s="89">
        <f>'[3]výdavky '!$AJ$52</f>
        <v>222082.79</v>
      </c>
      <c r="E8" s="89">
        <f>'[4]výdavky '!$AJ$52</f>
        <v>331851.69999999995</v>
      </c>
      <c r="F8" s="89">
        <f>'[5]výdavky '!$AJ$52</f>
        <v>417941.74</v>
      </c>
      <c r="G8" s="89">
        <f>'[6]výdavky '!$AJ$52</f>
        <v>523309.66</v>
      </c>
      <c r="H8" s="89">
        <f>'[7]výdavky '!$AJ$52</f>
        <v>632451.41999999981</v>
      </c>
      <c r="I8" s="89">
        <f>'[8]výdavky '!$AJ$52</f>
        <v>832196.87</v>
      </c>
      <c r="J8" s="89">
        <f>'[9]výdavky '!$AJ$52</f>
        <v>916956.73999999987</v>
      </c>
      <c r="K8" s="89">
        <f>'[10]výdavky '!$AJ$52</f>
        <v>1025757.8199999998</v>
      </c>
      <c r="L8" s="89">
        <f>'[11]výdavky '!$AJ$52</f>
        <v>1129485.4200000002</v>
      </c>
      <c r="M8" s="89">
        <f>'[12]výdavky '!$AJ$52</f>
        <v>1234513.1200000001</v>
      </c>
      <c r="N8" s="113">
        <f>'[1]výdavky '!$AJ$52</f>
        <v>1358306.0200000003</v>
      </c>
    </row>
    <row r="9" spans="1:14" ht="15.75" x14ac:dyDescent="0.25">
      <c r="A9" s="27" t="s">
        <v>17</v>
      </c>
      <c r="B9" s="28">
        <f>'[1]výdavky '!$AF$68</f>
        <v>1185903</v>
      </c>
      <c r="C9" s="82">
        <f>'[2]výdavky '!$AJ$68</f>
        <v>121237.98999999999</v>
      </c>
      <c r="D9" s="89">
        <f>'[3]výdavky '!$AJ$68</f>
        <v>196122.55</v>
      </c>
      <c r="E9" s="89">
        <f>'[4]výdavky '!$AJ$68</f>
        <v>287263.69</v>
      </c>
      <c r="F9" s="89">
        <f>'[5]výdavky '!$AJ$68</f>
        <v>402357.51</v>
      </c>
      <c r="G9" s="89">
        <f>'[6]výdavky '!$AJ$68</f>
        <v>570137.77</v>
      </c>
      <c r="H9" s="89">
        <f>'[7]výdavky '!$AJ$68</f>
        <v>571532.84000000008</v>
      </c>
      <c r="I9" s="89">
        <f>'[8]výdavky '!$AJ$68</f>
        <v>796593.83000000007</v>
      </c>
      <c r="J9" s="89">
        <f>'[9]výdavky '!$AJ$68</f>
        <v>879745.94</v>
      </c>
      <c r="K9" s="89">
        <f>'[10]výdavky '!$AJ$68</f>
        <v>881605.71</v>
      </c>
      <c r="L9" s="89">
        <f>'[11]výdavky '!$AJ$68</f>
        <v>1018105.7899999999</v>
      </c>
      <c r="M9" s="89">
        <f>'[12]výdavky '!$AJ$68</f>
        <v>1086595.54</v>
      </c>
      <c r="N9" s="113">
        <f>'[1]výdavky '!$AJ$68</f>
        <v>1170213.18</v>
      </c>
    </row>
    <row r="10" spans="1:14" ht="15.75" x14ac:dyDescent="0.25">
      <c r="A10" s="27" t="s">
        <v>18</v>
      </c>
      <c r="B10" s="28">
        <f>'[1]výdavky '!$AF$76</f>
        <v>6898450</v>
      </c>
      <c r="C10" s="82">
        <f>'[2]výdavky '!$AJ$76</f>
        <v>90680.94</v>
      </c>
      <c r="D10" s="89">
        <f>'[3]výdavky '!$AJ$76</f>
        <v>157667.47</v>
      </c>
      <c r="E10" s="89">
        <f>'[4]výdavky '!$AJ$76</f>
        <v>245524.77</v>
      </c>
      <c r="F10" s="89">
        <f>'[5]výdavky '!$AJ$76</f>
        <v>320054.2</v>
      </c>
      <c r="G10" s="89">
        <f>'[6]výdavky '!$AJ$76</f>
        <v>397362.98</v>
      </c>
      <c r="H10" s="89">
        <f>'[7]výdavky '!$AJ$76</f>
        <v>460642.13999999996</v>
      </c>
      <c r="I10" s="89">
        <f>'[8]výdavky '!$AJ$76</f>
        <v>526977.07000000007</v>
      </c>
      <c r="J10" s="89">
        <f>'[9]výdavky '!$AJ$76</f>
        <v>670503.86</v>
      </c>
      <c r="K10" s="89">
        <f>'[10]výdavky '!$AJ$76</f>
        <v>1922825.67</v>
      </c>
      <c r="L10" s="89">
        <f>'[11]výdavky '!$AJ$76</f>
        <v>1970402.0899999999</v>
      </c>
      <c r="M10" s="89">
        <f>'[12]výdavky '!$AJ$76</f>
        <v>3264367.2399999998</v>
      </c>
      <c r="N10" s="113">
        <f>'[1]výdavky '!$AJ$76</f>
        <v>6812768.5099999998</v>
      </c>
    </row>
    <row r="11" spans="1:14" ht="15.75" x14ac:dyDescent="0.25">
      <c r="A11" s="27" t="s">
        <v>19</v>
      </c>
      <c r="B11" s="28">
        <f>'[1]výdavky '!$AF$91</f>
        <v>201000</v>
      </c>
      <c r="C11" s="82">
        <f>'[2]výdavky '!$AJ$91</f>
        <v>54972</v>
      </c>
      <c r="D11" s="89">
        <f>'[3]výdavky '!$AJ$91</f>
        <v>54972</v>
      </c>
      <c r="E11" s="89">
        <f>'[4]výdavky '!$AJ$91</f>
        <v>59907.3</v>
      </c>
      <c r="F11" s="89">
        <f>'[5]výdavky '!$AJ$91</f>
        <v>108993.3</v>
      </c>
      <c r="G11" s="89">
        <f>'[6]výdavky '!$AJ$91</f>
        <v>108993.3</v>
      </c>
      <c r="H11" s="89">
        <f>'[7]výdavky '!$AJ$91</f>
        <v>108993.3</v>
      </c>
      <c r="I11" s="89">
        <f>'[8]výdavky '!$AJ$91</f>
        <v>108993.3</v>
      </c>
      <c r="J11" s="89">
        <f>'[9]výdavky '!$AJ$91</f>
        <v>108993.3</v>
      </c>
      <c r="K11" s="89">
        <f>'[10]výdavky '!$AJ$91</f>
        <v>108993.3</v>
      </c>
      <c r="L11" s="89">
        <f>'[11]výdavky '!$AJ$91</f>
        <v>108993.3</v>
      </c>
      <c r="M11" s="89">
        <f>'[12]výdavky '!$AJ$91</f>
        <v>200979.3</v>
      </c>
      <c r="N11" s="113">
        <f>'[1]výdavky '!$AJ$91</f>
        <v>200979.3</v>
      </c>
    </row>
    <row r="12" spans="1:14" ht="15.75" x14ac:dyDescent="0.25">
      <c r="A12" s="27" t="s">
        <v>20</v>
      </c>
      <c r="B12" s="29">
        <f>'[1]výdavky '!$AF$95</f>
        <v>13372835</v>
      </c>
      <c r="C12" s="83">
        <f>'[2]výdavky '!$AJ$95</f>
        <v>956950.24</v>
      </c>
      <c r="D12" s="90">
        <f>'[3]výdavky '!$AJ$95</f>
        <v>2119519.77</v>
      </c>
      <c r="E12" s="90">
        <f>'[4]výdavky '!$AJ$95</f>
        <v>3156511.1500000004</v>
      </c>
      <c r="F12" s="90">
        <f>'[5]výdavky '!$AJ$95</f>
        <v>4187376.67</v>
      </c>
      <c r="G12" s="90">
        <f>'[6]výdavky '!$AJ$95</f>
        <v>5369193.7999999989</v>
      </c>
      <c r="H12" s="90">
        <f>'[7]výdavky '!$AJ$95</f>
        <v>6333888.6999999983</v>
      </c>
      <c r="I12" s="90">
        <f>'[8]výdavky '!$AJ$95</f>
        <v>7355490.7899999991</v>
      </c>
      <c r="J12" s="90">
        <f>'[9]výdavky '!$AJ$95</f>
        <v>8541533.8999999985</v>
      </c>
      <c r="K12" s="90">
        <f>'[10]výdavky '!$AJ$95</f>
        <v>9561885.9099999983</v>
      </c>
      <c r="L12" s="90">
        <f>'[11]výdavky '!$AJ$95</f>
        <v>10578691.349999998</v>
      </c>
      <c r="M12" s="90">
        <f>'[12]výdavky '!$AJ$95</f>
        <v>11755931.329999996</v>
      </c>
      <c r="N12" s="114">
        <f>'[1]výdavky '!$AJ$95</f>
        <v>12860939.989999998</v>
      </c>
    </row>
    <row r="13" spans="1:14" ht="15.75" x14ac:dyDescent="0.25">
      <c r="A13" s="27" t="s">
        <v>21</v>
      </c>
      <c r="B13" s="29">
        <f>'[1]výdavky '!$AF$120</f>
        <v>550715</v>
      </c>
      <c r="C13" s="83">
        <f>'[2]výdavky '!$AJ$120</f>
        <v>26658.94</v>
      </c>
      <c r="D13" s="90">
        <f>'[3]výdavky '!$AJ$120</f>
        <v>82029.31</v>
      </c>
      <c r="E13" s="90">
        <f>'[4]výdavky '!$AJ$120</f>
        <v>146759.81</v>
      </c>
      <c r="F13" s="90">
        <f>'[5]výdavky '!$AJ$120</f>
        <v>190534.36</v>
      </c>
      <c r="G13" s="90">
        <f>'[6]výdavky '!$AJ$120</f>
        <v>221573.36999999997</v>
      </c>
      <c r="H13" s="90">
        <f>'[7]výdavky '!$AJ$120</f>
        <v>266252.57999999996</v>
      </c>
      <c r="I13" s="90">
        <f>'[8]výdavky '!$AJ$120</f>
        <v>280935.71999999997</v>
      </c>
      <c r="J13" s="90">
        <f>'[9]výdavky '!$AJ$120</f>
        <v>378193.82</v>
      </c>
      <c r="K13" s="90">
        <f>'[10]výdavky '!$AJ$120</f>
        <v>404875.12000000005</v>
      </c>
      <c r="L13" s="90">
        <f>'[11]výdavky '!$AJ$120</f>
        <v>436844.16000000003</v>
      </c>
      <c r="M13" s="90">
        <f>'[12]výdavky '!$AJ$120</f>
        <v>468874.30000000005</v>
      </c>
      <c r="N13" s="114">
        <f>'[1]výdavky '!$AJ$120</f>
        <v>524716.74</v>
      </c>
    </row>
    <row r="14" spans="1:14" ht="15.75" x14ac:dyDescent="0.25">
      <c r="A14" s="27" t="s">
        <v>22</v>
      </c>
      <c r="B14" s="29">
        <f>'[1]výdavky '!$AF$131</f>
        <v>1505030</v>
      </c>
      <c r="C14" s="83">
        <f>'[2]výdavky '!$AJ$131</f>
        <v>76468.189999999988</v>
      </c>
      <c r="D14" s="90">
        <f>'[3]výdavky '!$AJ$131</f>
        <v>152104.95999999999</v>
      </c>
      <c r="E14" s="90">
        <f>'[4]výdavky '!$AJ$131</f>
        <v>707132.7300000001</v>
      </c>
      <c r="F14" s="90">
        <f>'[5]výdavky '!$AJ$131</f>
        <v>782040.09000000008</v>
      </c>
      <c r="G14" s="90">
        <f>'[6]výdavky '!$AJ$131</f>
        <v>878087.08</v>
      </c>
      <c r="H14" s="90">
        <f>'[7]výdavky '!$AJ$131</f>
        <v>995060.65</v>
      </c>
      <c r="I14" s="90">
        <f>'[8]výdavky '!$AJ$131</f>
        <v>1068260.8600000001</v>
      </c>
      <c r="J14" s="90">
        <f>'[9]výdavky '!$AJ$131</f>
        <v>1142130.02</v>
      </c>
      <c r="K14" s="90">
        <f>'[10]výdavky '!$AJ$131</f>
        <v>1208115.46</v>
      </c>
      <c r="L14" s="90">
        <f>'[11]výdavky '!$AJ$131</f>
        <v>1301057.4999999998</v>
      </c>
      <c r="M14" s="90">
        <f>'[12]výdavky '!$AJ$131</f>
        <v>1375487.66</v>
      </c>
      <c r="N14" s="114">
        <f>'[1]výdavky '!$AJ$131</f>
        <v>1479200.99</v>
      </c>
    </row>
    <row r="15" spans="1:14" ht="15.75" x14ac:dyDescent="0.25">
      <c r="A15" s="27" t="s">
        <v>23</v>
      </c>
      <c r="B15" s="28">
        <f>'[1]výdavky '!$AF$140</f>
        <v>1867735</v>
      </c>
      <c r="C15" s="82">
        <f>'[2]výdavky '!$AJ$140</f>
        <v>16739.47</v>
      </c>
      <c r="D15" s="89">
        <f>'[3]výdavky '!$AJ$140</f>
        <v>64084.61</v>
      </c>
      <c r="E15" s="89">
        <f>'[4]výdavky '!$AJ$140</f>
        <v>143243.53</v>
      </c>
      <c r="F15" s="89">
        <f>'[5]výdavky '!$AJ$140</f>
        <v>166571.51999999999</v>
      </c>
      <c r="G15" s="89">
        <f>'[6]výdavky '!$AJ$140</f>
        <v>196835.25</v>
      </c>
      <c r="H15" s="89">
        <f>'[7]výdavky '!$AJ$140</f>
        <v>224034.41999999995</v>
      </c>
      <c r="I15" s="89">
        <f>'[8]výdavky '!$AJ$140</f>
        <v>287790.98</v>
      </c>
      <c r="J15" s="89">
        <f>'[9]výdavky '!$AJ$140</f>
        <v>358388.35</v>
      </c>
      <c r="K15" s="89">
        <f>'[10]výdavky '!$AJ$140</f>
        <v>370912.6100000001</v>
      </c>
      <c r="L15" s="89">
        <f>'[11]výdavky '!$AJ$140</f>
        <v>675214.3600000001</v>
      </c>
      <c r="M15" s="89">
        <f>'[12]výdavky '!$AJ$140</f>
        <v>732083.95</v>
      </c>
      <c r="N15" s="113">
        <f>'[1]výdavky '!$AJ$140</f>
        <v>1135683.6199999999</v>
      </c>
    </row>
    <row r="16" spans="1:14" ht="15.75" x14ac:dyDescent="0.25">
      <c r="A16" s="27" t="s">
        <v>24</v>
      </c>
      <c r="B16" s="28">
        <f>'[1]výdavky '!$AF$152</f>
        <v>3197750</v>
      </c>
      <c r="C16" s="82">
        <f>'[2]výdavky '!$AJ$152</f>
        <v>211077.08000000002</v>
      </c>
      <c r="D16" s="89">
        <f>'[3]výdavky '!$AJ$152</f>
        <v>570956.37</v>
      </c>
      <c r="E16" s="89">
        <f>'[4]výdavky '!$AJ$152</f>
        <v>991251.6</v>
      </c>
      <c r="F16" s="89">
        <f>'[5]výdavky '!$AJ$152</f>
        <v>1047703.9</v>
      </c>
      <c r="G16" s="89">
        <f>'[6]výdavky '!$AJ$152</f>
        <v>1412942.33</v>
      </c>
      <c r="H16" s="89">
        <f>'[7]výdavky '!$AJ$152</f>
        <v>1592242.3800000001</v>
      </c>
      <c r="I16" s="89">
        <f>'[8]výdavky '!$AJ$152</f>
        <v>1695989.64</v>
      </c>
      <c r="J16" s="89">
        <f>'[9]výdavky '!$AJ$152</f>
        <v>2036285.39</v>
      </c>
      <c r="K16" s="89">
        <f>'[10]výdavky '!$AJ$152</f>
        <v>2182764.4699999997</v>
      </c>
      <c r="L16" s="89">
        <f>'[11]výdavky '!$AJ$152</f>
        <v>2452129.13</v>
      </c>
      <c r="M16" s="89">
        <f>'[12]výdavky '!$AJ$152</f>
        <v>2742205.7499999995</v>
      </c>
      <c r="N16" s="113">
        <f>'[1]výdavky '!$AJ$152</f>
        <v>2999990.5600000005</v>
      </c>
    </row>
    <row r="17" spans="1:14" ht="15.75" x14ac:dyDescent="0.25">
      <c r="A17" s="27" t="s">
        <v>25</v>
      </c>
      <c r="B17" s="28">
        <f>'[1]výdavky '!$AF$178</f>
        <v>910990</v>
      </c>
      <c r="C17" s="82">
        <f>'[2]výdavky '!$AJ$178</f>
        <v>48941.56</v>
      </c>
      <c r="D17" s="89">
        <f>'[3]výdavky '!$AJ$178</f>
        <v>96109.169999999984</v>
      </c>
      <c r="E17" s="89">
        <f>'[4]výdavky '!$AJ$178</f>
        <v>148977.42000000001</v>
      </c>
      <c r="F17" s="89">
        <f>'[5]výdavky '!$AJ$178</f>
        <v>271249.58999999997</v>
      </c>
      <c r="G17" s="89">
        <f>'[6]výdavky '!$AJ$178</f>
        <v>319269.44000000006</v>
      </c>
      <c r="H17" s="89">
        <f>'[7]výdavky '!$AJ$178</f>
        <v>406555.52</v>
      </c>
      <c r="I17" s="89">
        <f>'[8]výdavky '!$AJ$178</f>
        <v>511918.9800000001</v>
      </c>
      <c r="J17" s="89">
        <f>'[9]výdavky '!$AJ$178</f>
        <v>561835.04</v>
      </c>
      <c r="K17" s="89">
        <f>'[10]výdavky '!$AJ$178</f>
        <v>617216.42000000004</v>
      </c>
      <c r="L17" s="89">
        <f>'[11]výdavky '!$AJ$178</f>
        <v>709725.51</v>
      </c>
      <c r="M17" s="89">
        <f>'[12]výdavky '!$AJ$178</f>
        <v>766669.35</v>
      </c>
      <c r="N17" s="113">
        <f>'[1]výdavky '!$AJ$178</f>
        <v>817380.17999999993</v>
      </c>
    </row>
    <row r="18" spans="1:14" ht="16.5" thickBot="1" x14ac:dyDescent="0.3">
      <c r="A18" s="35" t="s">
        <v>26</v>
      </c>
      <c r="B18" s="36">
        <f>'[1]výdavky '!$AF$179</f>
        <v>6422058</v>
      </c>
      <c r="C18" s="92">
        <f>'[2]výdavky '!$AJ$179</f>
        <v>196317.12000000005</v>
      </c>
      <c r="D18" s="91">
        <f>'[3]výdavky '!$AJ$179</f>
        <v>381467.58000000019</v>
      </c>
      <c r="E18" s="91">
        <f>'[4]výdavky '!$AJ$179</f>
        <v>690272.76</v>
      </c>
      <c r="F18" s="91">
        <f>'[5]výdavky '!$AJ$179</f>
        <v>878035.47999999963</v>
      </c>
      <c r="G18" s="91">
        <f>'[6]výdavky '!$AJ$179</f>
        <v>1069994.3600000001</v>
      </c>
      <c r="H18" s="91">
        <f>'[7]výdavky '!$AJ$179</f>
        <v>1390505.8199999998</v>
      </c>
      <c r="I18" s="91">
        <f>'[8]výdavky '!$AJ$179</f>
        <v>1607917.3100000005</v>
      </c>
      <c r="J18" s="91">
        <f>'[9]výdavky '!$AJ$179</f>
        <v>1806324.29</v>
      </c>
      <c r="K18" s="91">
        <f>'[10]výdavky '!$AJ$179</f>
        <v>2978034.1</v>
      </c>
      <c r="L18" s="91">
        <f>'[11]výdavky '!$AJ$179</f>
        <v>4023275.0700000003</v>
      </c>
      <c r="M18" s="91">
        <f>'[12]výdavky '!$AJ$179</f>
        <v>4827159.1099999994</v>
      </c>
      <c r="N18" s="115">
        <f>'[1]výdavky '!$AJ$179</f>
        <v>5986346.2800000003</v>
      </c>
    </row>
    <row r="19" spans="1:14" s="6" customFormat="1" ht="16.5" thickBot="1" x14ac:dyDescent="0.3">
      <c r="A19" s="32" t="s">
        <v>27</v>
      </c>
      <c r="B19" s="37">
        <f t="shared" ref="B19:N19" si="0">SUM(B4:B18)</f>
        <v>38601182</v>
      </c>
      <c r="C19" s="38">
        <f>SUM(C4:C18)</f>
        <v>1975903.4100000001</v>
      </c>
      <c r="D19" s="84">
        <f t="shared" si="0"/>
        <v>4219368.08</v>
      </c>
      <c r="E19" s="84">
        <f t="shared" si="0"/>
        <v>7083516.6399999997</v>
      </c>
      <c r="F19" s="84">
        <f t="shared" si="0"/>
        <v>9016235.6999999993</v>
      </c>
      <c r="G19" s="84">
        <f t="shared" si="0"/>
        <v>11379440.259999998</v>
      </c>
      <c r="H19" s="84">
        <f t="shared" si="0"/>
        <v>13364364.899999999</v>
      </c>
      <c r="I19" s="84">
        <f t="shared" si="0"/>
        <v>15658236.870000001</v>
      </c>
      <c r="J19" s="84">
        <f t="shared" si="0"/>
        <v>18045389.339999996</v>
      </c>
      <c r="K19" s="84">
        <f t="shared" si="0"/>
        <v>21957267.099999998</v>
      </c>
      <c r="L19" s="84">
        <f t="shared" si="0"/>
        <v>25165805.02</v>
      </c>
      <c r="M19" s="84">
        <f t="shared" si="0"/>
        <v>29305233.869999997</v>
      </c>
      <c r="N19" s="116">
        <f t="shared" si="0"/>
        <v>36306609.989999995</v>
      </c>
    </row>
  </sheetData>
  <mergeCells count="1">
    <mergeCell ref="A1:N1"/>
  </mergeCells>
  <phoneticPr fontId="0" type="noConversion"/>
  <pageMargins left="0.59055118110236227" right="0" top="0.78740157480314965" bottom="0.78740157480314965" header="0.31496062992125984" footer="0.31496062992125984"/>
  <pageSetup paperSize="9" scale="57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13"/>
  <sheetViews>
    <sheetView workbookViewId="0">
      <pane xSplit="3" topLeftCell="D1" activePane="topRight" state="frozen"/>
      <selection pane="topRight" activeCell="C11" sqref="C11"/>
    </sheetView>
  </sheetViews>
  <sheetFormatPr defaultRowHeight="15" x14ac:dyDescent="0.25"/>
  <cols>
    <col min="1" max="1" width="16.140625" customWidth="1"/>
    <col min="2" max="2" width="22" customWidth="1"/>
    <col min="3" max="3" width="15.42578125" customWidth="1"/>
    <col min="4" max="4" width="13.85546875" customWidth="1"/>
    <col min="5" max="14" width="14.5703125" customWidth="1"/>
  </cols>
  <sheetData>
    <row r="1" spans="1:14" ht="15.75" x14ac:dyDescent="0.25">
      <c r="A1" s="105" t="s">
        <v>35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</row>
    <row r="2" spans="1:14" ht="16.5" thickBot="1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s="1" customFormat="1" ht="32.25" thickBot="1" x14ac:dyDescent="0.3">
      <c r="A3" s="101" t="s">
        <v>39</v>
      </c>
      <c r="B3" s="102"/>
      <c r="C3" s="41" t="s">
        <v>77</v>
      </c>
      <c r="D3" s="48" t="s">
        <v>78</v>
      </c>
      <c r="E3" s="42" t="s">
        <v>79</v>
      </c>
      <c r="F3" s="42" t="s">
        <v>80</v>
      </c>
      <c r="G3" s="42" t="s">
        <v>81</v>
      </c>
      <c r="H3" s="42" t="s">
        <v>82</v>
      </c>
      <c r="I3" s="42" t="s">
        <v>83</v>
      </c>
      <c r="J3" s="42" t="s">
        <v>84</v>
      </c>
      <c r="K3" s="42" t="s">
        <v>94</v>
      </c>
      <c r="L3" s="42" t="s">
        <v>95</v>
      </c>
      <c r="M3" s="42" t="s">
        <v>96</v>
      </c>
      <c r="N3" s="70" t="s">
        <v>85</v>
      </c>
    </row>
    <row r="4" spans="1:14" ht="15.75" x14ac:dyDescent="0.25">
      <c r="A4" s="99" t="s">
        <v>28</v>
      </c>
      <c r="B4" s="40" t="s">
        <v>29</v>
      </c>
      <c r="C4" s="65">
        <f>[13]záväzky!$C$3</f>
        <v>4162479.27</v>
      </c>
      <c r="D4" s="64">
        <f>[13]záväzky!$D$3</f>
        <v>4152354.94</v>
      </c>
      <c r="E4" s="64">
        <f>[13]záväzky!$E$3</f>
        <v>3631070.68</v>
      </c>
      <c r="F4" s="64">
        <f>[13]záväzky!$F$3</f>
        <v>3613785.15</v>
      </c>
      <c r="G4" s="64">
        <f>[13]záväzky!$G$3</f>
        <v>3722462.63</v>
      </c>
      <c r="H4" s="64">
        <f>[13]záväzky!$H$3</f>
        <v>3690201.69</v>
      </c>
      <c r="I4" s="64">
        <f>[13]záväzky!$I$3</f>
        <v>3527605.36</v>
      </c>
      <c r="J4" s="64">
        <f>[13]záväzky!$J$3</f>
        <v>4667486.6100000003</v>
      </c>
      <c r="K4" s="64">
        <f>[13]záväzky!$K$3</f>
        <v>4752046.9000000004</v>
      </c>
      <c r="L4" s="64">
        <f>[13]záväzky!$L$3</f>
        <v>4698526.8899999997</v>
      </c>
      <c r="M4" s="64">
        <f>[13]záväzky!$M$3</f>
        <v>5702196.3399999999</v>
      </c>
      <c r="N4" s="97">
        <f>[13]záväzky!$N$3</f>
        <v>3357539.6799999997</v>
      </c>
    </row>
    <row r="5" spans="1:14" ht="15.75" x14ac:dyDescent="0.25">
      <c r="A5" s="100"/>
      <c r="B5" s="39" t="s">
        <v>30</v>
      </c>
      <c r="C5" s="57">
        <f>[13]záväzky!$C$4</f>
        <v>0</v>
      </c>
      <c r="D5" s="55">
        <f>[13]záväzky!$D$4</f>
        <v>0</v>
      </c>
      <c r="E5" s="55">
        <f>[13]záväzky!$E$4</f>
        <v>0</v>
      </c>
      <c r="F5" s="55">
        <f>[13]záväzky!$F$4</f>
        <v>0</v>
      </c>
      <c r="G5" s="55">
        <f>[13]záväzky!$G$4</f>
        <v>0</v>
      </c>
      <c r="H5" s="55">
        <f>[13]záväzky!$H$4</f>
        <v>0</v>
      </c>
      <c r="I5" s="55">
        <f>[13]záväzky!$I$4</f>
        <v>0</v>
      </c>
      <c r="J5" s="55">
        <f>[13]záväzky!$J$4</f>
        <v>0</v>
      </c>
      <c r="K5" s="55">
        <f>[13]záväzky!$K$4</f>
        <v>2692.8</v>
      </c>
      <c r="L5" s="55">
        <f>[13]záväzky!$L$4</f>
        <v>0</v>
      </c>
      <c r="M5" s="55">
        <f>[13]záväzky!$M$4</f>
        <v>0</v>
      </c>
      <c r="N5" s="71">
        <f>[13]záväzky!$N$4</f>
        <v>0</v>
      </c>
    </row>
    <row r="6" spans="1:14" ht="15.75" x14ac:dyDescent="0.25">
      <c r="A6" s="100"/>
      <c r="B6" s="39" t="s">
        <v>33</v>
      </c>
      <c r="C6" s="57">
        <v>0</v>
      </c>
      <c r="D6" s="55">
        <v>0</v>
      </c>
      <c r="E6" s="55">
        <v>0</v>
      </c>
      <c r="F6" s="55">
        <v>0</v>
      </c>
      <c r="G6" s="55">
        <v>0</v>
      </c>
      <c r="H6" s="55">
        <v>0</v>
      </c>
      <c r="I6" s="55">
        <v>0</v>
      </c>
      <c r="J6" s="55">
        <v>0</v>
      </c>
      <c r="K6" s="55"/>
      <c r="L6" s="55"/>
      <c r="M6" s="55"/>
      <c r="N6" s="71"/>
    </row>
    <row r="7" spans="1:14" ht="15.75" x14ac:dyDescent="0.25">
      <c r="A7" s="100"/>
      <c r="B7" s="39" t="s">
        <v>31</v>
      </c>
      <c r="C7" s="57">
        <f t="shared" ref="C7:L7" si="0">C4+C5</f>
        <v>4162479.27</v>
      </c>
      <c r="D7" s="55">
        <f t="shared" si="0"/>
        <v>4152354.94</v>
      </c>
      <c r="E7" s="55">
        <f t="shared" si="0"/>
        <v>3631070.68</v>
      </c>
      <c r="F7" s="55">
        <f>F4+F5</f>
        <v>3613785.15</v>
      </c>
      <c r="G7" s="55">
        <f t="shared" si="0"/>
        <v>3722462.63</v>
      </c>
      <c r="H7" s="55">
        <f t="shared" si="0"/>
        <v>3690201.69</v>
      </c>
      <c r="I7" s="55">
        <f>I4+I5</f>
        <v>3527605.36</v>
      </c>
      <c r="J7" s="55">
        <f t="shared" si="0"/>
        <v>4667486.6100000003</v>
      </c>
      <c r="K7" s="55">
        <f>K4+K5</f>
        <v>4754739.7</v>
      </c>
      <c r="L7" s="55">
        <f t="shared" si="0"/>
        <v>4698526.8899999997</v>
      </c>
      <c r="M7" s="55">
        <f>M4+M5</f>
        <v>5702196.3399999999</v>
      </c>
      <c r="N7" s="71">
        <f>N4+N5</f>
        <v>3357539.6799999997</v>
      </c>
    </row>
    <row r="8" spans="1:14" ht="15.75" x14ac:dyDescent="0.25">
      <c r="A8" s="100" t="s">
        <v>32</v>
      </c>
      <c r="B8" s="39" t="s">
        <v>29</v>
      </c>
      <c r="C8" s="57">
        <f>[13]záväzky!$C$7</f>
        <v>171559.73</v>
      </c>
      <c r="D8" s="55">
        <f>[13]záväzky!$D$7</f>
        <v>110172.69</v>
      </c>
      <c r="E8" s="55">
        <f>[13]záväzky!$E$7</f>
        <v>136123.74</v>
      </c>
      <c r="F8" s="55">
        <f>[13]záväzky!$F$7</f>
        <v>124676.06</v>
      </c>
      <c r="G8" s="55">
        <f>[13]záväzky!$G$7</f>
        <v>36574.53</v>
      </c>
      <c r="H8" s="55">
        <f>[13]záväzky!$H$7</f>
        <v>155836.1</v>
      </c>
      <c r="I8" s="55">
        <f>[13]záväzky!$I$7</f>
        <v>52318.5</v>
      </c>
      <c r="J8" s="55">
        <f>[13]záväzky!$J$7</f>
        <v>87480.229999999516</v>
      </c>
      <c r="K8" s="55">
        <f>[13]záväzky!$K$7</f>
        <v>172660.41</v>
      </c>
      <c r="L8" s="55">
        <f>[13]záväzky!$L$7</f>
        <v>136909.67000000001</v>
      </c>
      <c r="M8" s="55">
        <f>[13]záväzky!$M$7</f>
        <v>139921.28</v>
      </c>
      <c r="N8" s="71">
        <f>[13]záväzky!$N$7</f>
        <v>234247.67</v>
      </c>
    </row>
    <row r="9" spans="1:14" ht="15.75" x14ac:dyDescent="0.25">
      <c r="A9" s="100"/>
      <c r="B9" s="39" t="s">
        <v>30</v>
      </c>
      <c r="C9" s="57">
        <f>[13]záväzky!$C$8</f>
        <v>474.64</v>
      </c>
      <c r="D9" s="55">
        <f>[13]záväzky!$D$8</f>
        <v>-4633.8100000000004</v>
      </c>
      <c r="E9" s="55">
        <f>[13]záväzky!$E$8</f>
        <v>-11347.12</v>
      </c>
      <c r="F9" s="55">
        <f>[13]záväzky!$F$8</f>
        <v>-3756.21</v>
      </c>
      <c r="G9" s="55">
        <f>[13]záväzky!$G$8</f>
        <v>-4011.69</v>
      </c>
      <c r="H9" s="55">
        <f>[13]záväzky!$H$8</f>
        <v>-2715.54</v>
      </c>
      <c r="I9" s="55">
        <f>[13]záväzky!$I$8</f>
        <v>580</v>
      </c>
      <c r="J9" s="55">
        <f>[13]záväzky!$J$8</f>
        <v>-3524.25</v>
      </c>
      <c r="K9" s="55">
        <f>[13]záväzky!$K$8</f>
        <v>-3122.58</v>
      </c>
      <c r="L9" s="55">
        <f>[13]záväzky!$L$8</f>
        <v>-3106.69</v>
      </c>
      <c r="M9" s="55">
        <f>[13]záväzky!$M$8</f>
        <v>-3974.87</v>
      </c>
      <c r="N9" s="71">
        <f>[13]záväzky!$N$8</f>
        <v>-4012.69</v>
      </c>
    </row>
    <row r="10" spans="1:14" ht="15.75" x14ac:dyDescent="0.25">
      <c r="A10" s="100"/>
      <c r="B10" s="39" t="s">
        <v>33</v>
      </c>
      <c r="C10" s="57">
        <v>0</v>
      </c>
      <c r="D10" s="55">
        <v>0</v>
      </c>
      <c r="E10" s="55">
        <v>0</v>
      </c>
      <c r="F10" s="55">
        <v>0</v>
      </c>
      <c r="G10" s="55">
        <v>0</v>
      </c>
      <c r="H10" s="55">
        <v>0</v>
      </c>
      <c r="I10" s="55">
        <v>0</v>
      </c>
      <c r="J10" s="55">
        <v>0</v>
      </c>
      <c r="K10" s="10"/>
      <c r="L10" s="10"/>
      <c r="M10" s="10"/>
      <c r="N10" s="71"/>
    </row>
    <row r="11" spans="1:14" ht="15.75" x14ac:dyDescent="0.25">
      <c r="A11" s="100"/>
      <c r="B11" s="39" t="s">
        <v>31</v>
      </c>
      <c r="C11" s="57">
        <f t="shared" ref="C11:L11" si="1">C8+C9</f>
        <v>172034.37000000002</v>
      </c>
      <c r="D11" s="55">
        <f t="shared" si="1"/>
        <v>105538.88</v>
      </c>
      <c r="E11" s="10">
        <f t="shared" si="1"/>
        <v>124776.62</v>
      </c>
      <c r="F11" s="10">
        <f>F8+F9</f>
        <v>120919.84999999999</v>
      </c>
      <c r="G11" s="10">
        <f t="shared" si="1"/>
        <v>32562.84</v>
      </c>
      <c r="H11" s="10">
        <f t="shared" si="1"/>
        <v>153120.56</v>
      </c>
      <c r="I11" s="10">
        <f t="shared" si="1"/>
        <v>52898.5</v>
      </c>
      <c r="J11" s="10">
        <f t="shared" si="1"/>
        <v>83955.979999999516</v>
      </c>
      <c r="K11" s="10">
        <f>K8+K9</f>
        <v>169537.83000000002</v>
      </c>
      <c r="L11" s="10">
        <f t="shared" si="1"/>
        <v>133802.98000000001</v>
      </c>
      <c r="M11" s="10">
        <f>M8+M9</f>
        <v>135946.41</v>
      </c>
      <c r="N11" s="71">
        <f>N8+N9</f>
        <v>230234.98</v>
      </c>
    </row>
    <row r="12" spans="1:14" s="3" customFormat="1" ht="19.5" customHeight="1" thickBot="1" x14ac:dyDescent="0.3">
      <c r="A12" s="103" t="s">
        <v>27</v>
      </c>
      <c r="B12" s="104"/>
      <c r="C12" s="58">
        <f t="shared" ref="C12:L12" si="2">C7+C11</f>
        <v>4334513.6399999997</v>
      </c>
      <c r="D12" s="56">
        <f t="shared" si="2"/>
        <v>4257893.82</v>
      </c>
      <c r="E12" s="43">
        <f t="shared" si="2"/>
        <v>3755847.3000000003</v>
      </c>
      <c r="F12" s="43">
        <f>F7+F11</f>
        <v>3734705</v>
      </c>
      <c r="G12" s="43">
        <f t="shared" si="2"/>
        <v>3755025.4699999997</v>
      </c>
      <c r="H12" s="43">
        <f t="shared" si="2"/>
        <v>3843322.25</v>
      </c>
      <c r="I12" s="43">
        <f t="shared" si="2"/>
        <v>3580503.86</v>
      </c>
      <c r="J12" s="43">
        <f t="shared" si="2"/>
        <v>4751442.59</v>
      </c>
      <c r="K12" s="43">
        <f>K7+K11</f>
        <v>4924277.53</v>
      </c>
      <c r="L12" s="43">
        <f t="shared" si="2"/>
        <v>4832329.87</v>
      </c>
      <c r="M12" s="43">
        <f>M7+M11</f>
        <v>5838142.75</v>
      </c>
      <c r="N12" s="72">
        <f>N7+N11</f>
        <v>3587774.6599999997</v>
      </c>
    </row>
    <row r="13" spans="1:14" x14ac:dyDescent="0.2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</sheetData>
  <mergeCells count="5">
    <mergeCell ref="A4:A7"/>
    <mergeCell ref="A8:A11"/>
    <mergeCell ref="A3:B3"/>
    <mergeCell ref="A12:B12"/>
    <mergeCell ref="A1:N1"/>
  </mergeCells>
  <phoneticPr fontId="0" type="noConversion"/>
  <pageMargins left="0.59055118110236227" right="0.59055118110236227" top="0.78740157480314965" bottom="0.78740157480314965" header="0.31496062992125984" footer="0.31496062992125984"/>
  <pageSetup paperSize="9" scale="5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3"/>
  <sheetViews>
    <sheetView tabSelected="1" workbookViewId="0">
      <pane xSplit="1" topLeftCell="B1" activePane="topRight" state="frozen"/>
      <selection pane="topRight" activeCell="A27" sqref="A27"/>
    </sheetView>
  </sheetViews>
  <sheetFormatPr defaultRowHeight="15" x14ac:dyDescent="0.25"/>
  <cols>
    <col min="1" max="1" width="52.85546875" bestFit="1" customWidth="1"/>
    <col min="2" max="2" width="14.5703125" customWidth="1"/>
    <col min="3" max="3" width="11.7109375" customWidth="1"/>
    <col min="4" max="4" width="12.28515625" customWidth="1"/>
    <col min="5" max="14" width="12.42578125" customWidth="1"/>
  </cols>
  <sheetData>
    <row r="1" spans="1:14" ht="15.75" x14ac:dyDescent="0.25">
      <c r="A1" s="105" t="s">
        <v>36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</row>
    <row r="2" spans="1:14" ht="19.5" thickBot="1" x14ac:dyDescent="0.35">
      <c r="A2" s="4"/>
      <c r="B2" s="4"/>
    </row>
    <row r="3" spans="1:14" ht="32.25" thickBot="1" x14ac:dyDescent="0.3">
      <c r="A3" s="46" t="s">
        <v>43</v>
      </c>
      <c r="B3" s="47" t="s">
        <v>89</v>
      </c>
      <c r="C3" s="41" t="s">
        <v>65</v>
      </c>
      <c r="D3" s="48" t="s">
        <v>90</v>
      </c>
      <c r="E3" s="48" t="s">
        <v>91</v>
      </c>
      <c r="F3" s="48" t="s">
        <v>68</v>
      </c>
      <c r="G3" s="42" t="s">
        <v>69</v>
      </c>
      <c r="H3" s="42" t="s">
        <v>70</v>
      </c>
      <c r="I3" s="42" t="s">
        <v>71</v>
      </c>
      <c r="J3" s="42" t="s">
        <v>72</v>
      </c>
      <c r="K3" s="42" t="s">
        <v>73</v>
      </c>
      <c r="L3" s="42" t="s">
        <v>74</v>
      </c>
      <c r="M3" s="42" t="s">
        <v>75</v>
      </c>
      <c r="N3" s="73" t="s">
        <v>76</v>
      </c>
    </row>
    <row r="4" spans="1:14" ht="15.75" x14ac:dyDescent="0.25">
      <c r="A4" s="75" t="s">
        <v>41</v>
      </c>
      <c r="B4" s="62">
        <f>[1]investície!$C$3</f>
        <v>70000</v>
      </c>
      <c r="C4" s="85">
        <f>[2]investície!$D$3</f>
        <v>0</v>
      </c>
      <c r="D4" s="93">
        <f>[3]investície!$D$3</f>
        <v>120</v>
      </c>
      <c r="E4" s="93">
        <f>[4]investície!$D$3</f>
        <v>1676.4</v>
      </c>
      <c r="F4" s="93">
        <f>[5]investície!$D$3</f>
        <v>1676.4</v>
      </c>
      <c r="G4" s="93">
        <f>[6]investície!$D$3</f>
        <v>1676.4</v>
      </c>
      <c r="H4" s="93">
        <f>[7]investície!$D$3</f>
        <v>1676.4</v>
      </c>
      <c r="I4" s="93">
        <f>[8]investície!$D$3</f>
        <v>1676.4</v>
      </c>
      <c r="J4" s="93">
        <f>[9]investície!$D$3</f>
        <v>9488.4</v>
      </c>
      <c r="K4" s="93">
        <f>[10]investície!$D$3</f>
        <v>9848.4</v>
      </c>
      <c r="L4" s="93">
        <f>[11]investície!$D$3</f>
        <v>18685.400000000001</v>
      </c>
      <c r="M4" s="93">
        <f>[12]investície!$D$3</f>
        <v>18685.400000000001</v>
      </c>
      <c r="N4" s="96">
        <f>[1]investície!$D$3</f>
        <v>42935.4</v>
      </c>
    </row>
    <row r="5" spans="1:14" ht="15.75" x14ac:dyDescent="0.25">
      <c r="A5" s="75" t="s">
        <v>86</v>
      </c>
      <c r="B5" s="62">
        <f>[1]investície!$C$4</f>
        <v>138900</v>
      </c>
      <c r="C5" s="63">
        <f>[2]investície!$D$4</f>
        <v>0</v>
      </c>
      <c r="D5" s="69">
        <f>[3]investície!$D$4</f>
        <v>0</v>
      </c>
      <c r="E5" s="69">
        <f>[4]investície!$D$4</f>
        <v>0</v>
      </c>
      <c r="F5" s="69">
        <f>[5]investície!$D$4</f>
        <v>0</v>
      </c>
      <c r="G5" s="69">
        <f>[6]investície!$D$4</f>
        <v>0</v>
      </c>
      <c r="H5" s="69">
        <f>[7]investície!$D$4</f>
        <v>0</v>
      </c>
      <c r="I5" s="69">
        <f>[8]investície!$D$4</f>
        <v>114276</v>
      </c>
      <c r="J5" s="69">
        <f>[9]investície!$D$4</f>
        <v>114276</v>
      </c>
      <c r="K5" s="69">
        <f>[10]investície!$D$4</f>
        <v>114276</v>
      </c>
      <c r="L5" s="69">
        <f>[11]investície!$D$4</f>
        <v>114276</v>
      </c>
      <c r="M5" s="69">
        <f>[12]investície!$D$4</f>
        <v>138756</v>
      </c>
      <c r="N5" s="86">
        <f>[1]investície!$D$4</f>
        <v>138756</v>
      </c>
    </row>
    <row r="6" spans="1:14" ht="15.75" x14ac:dyDescent="0.25">
      <c r="A6" s="75" t="s">
        <v>97</v>
      </c>
      <c r="B6" s="62">
        <f>[1]investície!$C$5</f>
        <v>2100</v>
      </c>
      <c r="C6" s="63"/>
      <c r="D6" s="69"/>
      <c r="E6" s="69"/>
      <c r="F6" s="69"/>
      <c r="G6" s="69"/>
      <c r="H6" s="69">
        <f>[7]investície!$D$5</f>
        <v>2035.2</v>
      </c>
      <c r="I6" s="69">
        <f>[8]investície!$D$5</f>
        <v>2035.2</v>
      </c>
      <c r="J6" s="69">
        <f>[9]investície!$D$5</f>
        <v>2035.2</v>
      </c>
      <c r="K6" s="69">
        <f>[10]investície!$D$5</f>
        <v>2035.2</v>
      </c>
      <c r="L6" s="69">
        <f>[11]investície!$D$5</f>
        <v>2035.2</v>
      </c>
      <c r="M6" s="69">
        <f>[12]investície!$D$5</f>
        <v>2035.2</v>
      </c>
      <c r="N6" s="86">
        <f>[1]investície!$D$5</f>
        <v>2035.2</v>
      </c>
    </row>
    <row r="7" spans="1:14" ht="15.75" x14ac:dyDescent="0.25">
      <c r="A7" s="75" t="s">
        <v>87</v>
      </c>
      <c r="B7" s="62">
        <f>[1]investície!$C$6</f>
        <v>15000</v>
      </c>
      <c r="C7" s="63">
        <f>[2]investície!$D$5</f>
        <v>0</v>
      </c>
      <c r="D7" s="69">
        <f>[3]investície!$D$5</f>
        <v>0</v>
      </c>
      <c r="E7" s="69">
        <f>[4]investície!$D$5</f>
        <v>0</v>
      </c>
      <c r="F7" s="69">
        <f>[5]investície!$D$5</f>
        <v>0</v>
      </c>
      <c r="G7" s="69">
        <f>[6]investície!$D$5</f>
        <v>0</v>
      </c>
      <c r="H7" s="69">
        <f>[7]investície!$D$6</f>
        <v>14901.41</v>
      </c>
      <c r="I7" s="69">
        <f>[8]investície!$D$6</f>
        <v>14901.41</v>
      </c>
      <c r="J7" s="69">
        <f>[9]investície!$D$6</f>
        <v>14901.41</v>
      </c>
      <c r="K7" s="69">
        <f>[10]investície!$D$6</f>
        <v>14901.41</v>
      </c>
      <c r="L7" s="69">
        <f>[11]investície!$D$6</f>
        <v>14901.41</v>
      </c>
      <c r="M7" s="69">
        <f>[12]investície!$D$6</f>
        <v>14901.41</v>
      </c>
      <c r="N7" s="86">
        <f>[1]investície!$D$6</f>
        <v>14901.41</v>
      </c>
    </row>
    <row r="8" spans="1:14" ht="15.75" x14ac:dyDescent="0.25">
      <c r="A8" s="76" t="s">
        <v>45</v>
      </c>
      <c r="B8" s="62">
        <f>[1]investície!$C$7</f>
        <v>115000</v>
      </c>
      <c r="C8" s="63">
        <f>[2]investície!$D$6</f>
        <v>0</v>
      </c>
      <c r="D8" s="69">
        <f>[3]investície!$D$6</f>
        <v>0</v>
      </c>
      <c r="E8" s="69">
        <f>[4]investície!$D$6</f>
        <v>0</v>
      </c>
      <c r="F8" s="69">
        <f>[5]investície!$D$6</f>
        <v>0</v>
      </c>
      <c r="G8" s="69">
        <f>[6]investície!$D$6</f>
        <v>0</v>
      </c>
      <c r="H8" s="69">
        <f>[7]investície!$D$7</f>
        <v>0</v>
      </c>
      <c r="I8" s="69">
        <f>[8]investície!$D$7</f>
        <v>115000</v>
      </c>
      <c r="J8" s="69">
        <f>[9]investície!$D$7</f>
        <v>115000</v>
      </c>
      <c r="K8" s="69">
        <f>[10]investície!$D$7</f>
        <v>115000</v>
      </c>
      <c r="L8" s="69">
        <f>[11]investície!$D$7</f>
        <v>115000</v>
      </c>
      <c r="M8" s="69">
        <f>[12]investície!$D$7</f>
        <v>115000</v>
      </c>
      <c r="N8" s="86">
        <f>[1]investície!$D$7</f>
        <v>115000</v>
      </c>
    </row>
    <row r="9" spans="1:14" ht="15.75" x14ac:dyDescent="0.25">
      <c r="A9" s="76" t="s">
        <v>47</v>
      </c>
      <c r="B9" s="62">
        <f>[1]investície!$C$8</f>
        <v>227000</v>
      </c>
      <c r="C9" s="63">
        <f>[2]investície!$D$7</f>
        <v>18908.330000000002</v>
      </c>
      <c r="D9" s="69">
        <f>[3]investície!$D$7</f>
        <v>37816.660000000003</v>
      </c>
      <c r="E9" s="69">
        <f>[4]investície!$D$7</f>
        <v>56724.99</v>
      </c>
      <c r="F9" s="69">
        <f>[5]investície!$D$7</f>
        <v>75633.320000000007</v>
      </c>
      <c r="G9" s="69">
        <f>[6]investície!$D$7</f>
        <v>94541.65</v>
      </c>
      <c r="H9" s="69">
        <f>[7]investície!$D$8</f>
        <v>113449.98</v>
      </c>
      <c r="I9" s="69">
        <f>[8]investície!$D$8</f>
        <v>132358.31</v>
      </c>
      <c r="J9" s="69">
        <f>[9]investície!$D$8</f>
        <v>151266.64000000001</v>
      </c>
      <c r="K9" s="69">
        <f>[10]investície!$D$8</f>
        <v>170174.97</v>
      </c>
      <c r="L9" s="69">
        <f>[11]investície!$D$8</f>
        <v>189083.3</v>
      </c>
      <c r="M9" s="69">
        <f>[12]investície!$D$8</f>
        <v>207991.63</v>
      </c>
      <c r="N9" s="86">
        <f>[1]investície!$D$8</f>
        <v>226899.96</v>
      </c>
    </row>
    <row r="10" spans="1:14" ht="15.75" x14ac:dyDescent="0.25">
      <c r="A10" s="76" t="s">
        <v>50</v>
      </c>
      <c r="B10" s="62">
        <f>[1]investície!$C$9</f>
        <v>16800</v>
      </c>
      <c r="C10" s="63">
        <f>[2]investície!$D$8</f>
        <v>16758.580000000002</v>
      </c>
      <c r="D10" s="69">
        <f>[3]investície!$D$8</f>
        <v>16758.580000000002</v>
      </c>
      <c r="E10" s="69">
        <f>[4]investície!$D$8</f>
        <v>16758.580000000002</v>
      </c>
      <c r="F10" s="69">
        <f>[5]investície!$D$8</f>
        <v>16758.580000000002</v>
      </c>
      <c r="G10" s="69">
        <f>[6]investície!$D$8</f>
        <v>16758.580000000002</v>
      </c>
      <c r="H10" s="69">
        <f>[7]investície!$D$9</f>
        <v>16758.580000000002</v>
      </c>
      <c r="I10" s="69">
        <f>[8]investície!$D$9</f>
        <v>16758.580000000002</v>
      </c>
      <c r="J10" s="69">
        <f>[9]investície!$D$9</f>
        <v>16758.580000000002</v>
      </c>
      <c r="K10" s="69">
        <f>[10]investície!$D$9</f>
        <v>16758.580000000002</v>
      </c>
      <c r="L10" s="69">
        <f>[11]investície!$D$9</f>
        <v>16758.580000000002</v>
      </c>
      <c r="M10" s="69">
        <f>[12]investície!$D$9</f>
        <v>16758.580000000002</v>
      </c>
      <c r="N10" s="86">
        <f>[1]investície!$D$9</f>
        <v>16758.580000000002</v>
      </c>
    </row>
    <row r="11" spans="1:14" ht="15.75" x14ac:dyDescent="0.25">
      <c r="A11" s="76" t="s">
        <v>98</v>
      </c>
      <c r="B11" s="62">
        <f>[1]investície!$C$10</f>
        <v>49160</v>
      </c>
      <c r="C11" s="63"/>
      <c r="D11" s="69"/>
      <c r="E11" s="69"/>
      <c r="F11" s="69"/>
      <c r="G11" s="69"/>
      <c r="H11" s="69">
        <f>[7]investície!$D$10</f>
        <v>0</v>
      </c>
      <c r="I11" s="69">
        <f>[8]investície!$D$10</f>
        <v>0</v>
      </c>
      <c r="J11" s="69">
        <f>[9]investície!$D$10</f>
        <v>46464</v>
      </c>
      <c r="K11" s="69">
        <f>[10]investície!$D$10</f>
        <v>46464</v>
      </c>
      <c r="L11" s="69">
        <f>[11]investície!$D$10</f>
        <v>49156.800000000003</v>
      </c>
      <c r="M11" s="69">
        <f>[12]investície!$D$10</f>
        <v>49156.800000000003</v>
      </c>
      <c r="N11" s="86">
        <f>[1]investície!$D$10</f>
        <v>49156.800000000003</v>
      </c>
    </row>
    <row r="12" spans="1:14" ht="15.75" x14ac:dyDescent="0.25">
      <c r="A12" s="76" t="s">
        <v>88</v>
      </c>
      <c r="B12" s="62">
        <f>[1]investície!$C$11</f>
        <v>6118900</v>
      </c>
      <c r="C12" s="63">
        <f>[2]investície!$D$9</f>
        <v>0</v>
      </c>
      <c r="D12" s="69">
        <f>[3]investície!$D$9</f>
        <v>0</v>
      </c>
      <c r="E12" s="69">
        <f>[4]investície!$D$9</f>
        <v>0</v>
      </c>
      <c r="F12" s="69">
        <f>[5]investície!$D$9</f>
        <v>2040</v>
      </c>
      <c r="G12" s="69">
        <f>[6]investície!$D$9</f>
        <v>3662.8</v>
      </c>
      <c r="H12" s="69">
        <f>[7]investície!$D$11</f>
        <v>5702.8</v>
      </c>
      <c r="I12" s="69">
        <f>[8]investície!$D$11</f>
        <v>7372.8</v>
      </c>
      <c r="J12" s="69">
        <f>[9]investície!$D$11</f>
        <v>56632.55</v>
      </c>
      <c r="K12" s="69">
        <f>[10]investície!$D$11</f>
        <v>1255150.1299999999</v>
      </c>
      <c r="L12" s="69">
        <f>[11]investície!$D$11</f>
        <v>1256170.1299999999</v>
      </c>
      <c r="M12" s="69">
        <f>[12]investície!$D$11</f>
        <v>2520643.5299999998</v>
      </c>
      <c r="N12" s="86">
        <f>[1]investície!$D$11</f>
        <v>6044231.4500000002</v>
      </c>
    </row>
    <row r="13" spans="1:14" ht="15.75" x14ac:dyDescent="0.25">
      <c r="A13" s="76" t="s">
        <v>101</v>
      </c>
      <c r="B13" s="62">
        <f>[1]investície!$C$12</f>
        <v>9000</v>
      </c>
      <c r="C13" s="63"/>
      <c r="D13" s="69"/>
      <c r="E13" s="69"/>
      <c r="F13" s="69"/>
      <c r="G13" s="69"/>
      <c r="H13" s="69"/>
      <c r="I13" s="69">
        <f>[8]investície!$D$12</f>
        <v>0</v>
      </c>
      <c r="J13" s="69">
        <f>[9]investície!$D$12</f>
        <v>9000</v>
      </c>
      <c r="K13" s="69">
        <f>[10]investície!$D$12</f>
        <v>9000</v>
      </c>
      <c r="L13" s="69">
        <f>[11]investície!$D$12</f>
        <v>9000</v>
      </c>
      <c r="M13" s="69">
        <f>[12]investície!$D$12</f>
        <v>9000</v>
      </c>
      <c r="N13" s="86">
        <f>[1]investície!$D$12</f>
        <v>9000</v>
      </c>
    </row>
    <row r="14" spans="1:14" ht="15.75" x14ac:dyDescent="0.25">
      <c r="A14" s="76" t="s">
        <v>99</v>
      </c>
      <c r="B14" s="62">
        <f>[1]investície!$C$13</f>
        <v>11000</v>
      </c>
      <c r="C14" s="63"/>
      <c r="D14" s="69"/>
      <c r="E14" s="69"/>
      <c r="F14" s="69"/>
      <c r="G14" s="69"/>
      <c r="H14" s="69">
        <f>[7]investície!$D$12</f>
        <v>0</v>
      </c>
      <c r="I14" s="69">
        <f>[8]investície!$D$13</f>
        <v>10928</v>
      </c>
      <c r="J14" s="69">
        <f>[9]investície!$D$13</f>
        <v>10928</v>
      </c>
      <c r="K14" s="69">
        <f>[10]investície!$D$13</f>
        <v>10928</v>
      </c>
      <c r="L14" s="69">
        <f>[11]investície!$D$13</f>
        <v>10928</v>
      </c>
      <c r="M14" s="69">
        <f>[12]investície!$D$13</f>
        <v>10928</v>
      </c>
      <c r="N14" s="86">
        <f>[1]investície!$D$13</f>
        <v>10928</v>
      </c>
    </row>
    <row r="15" spans="1:14" ht="15.75" x14ac:dyDescent="0.25">
      <c r="A15" s="76" t="s">
        <v>109</v>
      </c>
      <c r="B15" s="62">
        <f>[1]investície!$C$14</f>
        <v>9721</v>
      </c>
      <c r="C15" s="63">
        <f>[2]investície!$D$10</f>
        <v>0</v>
      </c>
      <c r="D15" s="69">
        <f>[3]investície!$D$10</f>
        <v>2720.4</v>
      </c>
      <c r="E15" s="69">
        <f>[4]investície!$D$10</f>
        <v>2720.4</v>
      </c>
      <c r="F15" s="69">
        <f>[5]investície!$D$10</f>
        <v>2720.4</v>
      </c>
      <c r="G15" s="69">
        <f>[6]investície!$D$10</f>
        <v>2720.4</v>
      </c>
      <c r="H15" s="69">
        <f>[7]investície!$D$13</f>
        <v>2720.4</v>
      </c>
      <c r="I15" s="69">
        <f>[8]investície!$D$14</f>
        <v>2720.4</v>
      </c>
      <c r="J15" s="69">
        <f>[9]investície!$D$14</f>
        <v>9500.4</v>
      </c>
      <c r="K15" s="69">
        <f>[10]investície!$D$14</f>
        <v>9500.4</v>
      </c>
      <c r="L15" s="69">
        <f>[11]investície!$D$14</f>
        <v>9500.4</v>
      </c>
      <c r="M15" s="69">
        <f>[12]investície!$D$14</f>
        <v>9500.4</v>
      </c>
      <c r="N15" s="86">
        <f>[1]investície!$D$14</f>
        <v>9500.4</v>
      </c>
    </row>
    <row r="16" spans="1:14" ht="15.75" x14ac:dyDescent="0.25">
      <c r="A16" s="76" t="s">
        <v>110</v>
      </c>
      <c r="B16" s="62">
        <f>[1]investície!$C$15</f>
        <v>12497</v>
      </c>
      <c r="C16" s="63"/>
      <c r="D16" s="69"/>
      <c r="E16" s="69"/>
      <c r="F16" s="69">
        <f>[5]investície!$D$101</f>
        <v>0</v>
      </c>
      <c r="G16" s="69">
        <f>[6]investície!$D$101</f>
        <v>0</v>
      </c>
      <c r="H16" s="69">
        <f>[7]investície!$D$105</f>
        <v>0</v>
      </c>
      <c r="I16" s="69">
        <f>[8]investície!$D$15</f>
        <v>0</v>
      </c>
      <c r="J16" s="69">
        <f>[9]investície!$D$15</f>
        <v>0</v>
      </c>
      <c r="K16" s="69">
        <f>[10]investície!$D$15</f>
        <v>12496.8</v>
      </c>
      <c r="L16" s="69">
        <f>[11]investície!$D$15</f>
        <v>12496.8</v>
      </c>
      <c r="M16" s="69">
        <f>[12]investície!$D$15</f>
        <v>12496.8</v>
      </c>
      <c r="N16" s="86">
        <f>[1]investície!$D$15</f>
        <v>12496.8</v>
      </c>
    </row>
    <row r="17" spans="1:14" ht="15.75" x14ac:dyDescent="0.25">
      <c r="A17" s="76" t="s">
        <v>102</v>
      </c>
      <c r="B17" s="62">
        <f>[1]investície!$C$16</f>
        <v>28746</v>
      </c>
      <c r="C17" s="63"/>
      <c r="D17" s="69"/>
      <c r="E17" s="69"/>
      <c r="F17" s="69"/>
      <c r="G17" s="69"/>
      <c r="H17" s="69"/>
      <c r="I17" s="69">
        <f>[8]investície!$D$16</f>
        <v>2819.52</v>
      </c>
      <c r="J17" s="69">
        <f>[9]investície!$D$16</f>
        <v>2819.52</v>
      </c>
      <c r="K17" s="69">
        <f>[10]investície!$D$16</f>
        <v>2819.52</v>
      </c>
      <c r="L17" s="69">
        <f>[11]investície!$D$16</f>
        <v>2819.52</v>
      </c>
      <c r="M17" s="69">
        <f>[12]investície!$D$16</f>
        <v>21624.720000000001</v>
      </c>
      <c r="N17" s="86">
        <f>[1]investície!$D$16</f>
        <v>28744.720000000001</v>
      </c>
    </row>
    <row r="18" spans="1:14" ht="15.75" x14ac:dyDescent="0.25">
      <c r="A18" s="76" t="s">
        <v>103</v>
      </c>
      <c r="B18" s="62">
        <f>[1]investície!$C$17</f>
        <v>60000</v>
      </c>
      <c r="C18" s="63"/>
      <c r="D18" s="69"/>
      <c r="E18" s="69"/>
      <c r="F18" s="69"/>
      <c r="G18" s="69"/>
      <c r="H18" s="69"/>
      <c r="I18" s="69"/>
      <c r="J18" s="69"/>
      <c r="K18" s="69"/>
      <c r="L18" s="69">
        <f>[11]investície!$D$17</f>
        <v>0</v>
      </c>
      <c r="M18" s="69">
        <f>[12]investície!$D$17</f>
        <v>0</v>
      </c>
      <c r="N18" s="86">
        <f>[1]investície!$D$17</f>
        <v>0</v>
      </c>
    </row>
    <row r="19" spans="1:14" ht="15.75" x14ac:dyDescent="0.25">
      <c r="A19" s="77" t="s">
        <v>108</v>
      </c>
      <c r="B19" s="62">
        <f>[1]investície!$C$18</f>
        <v>0</v>
      </c>
      <c r="C19" s="63">
        <f>[2]investície!$D$11</f>
        <v>0</v>
      </c>
      <c r="D19" s="69">
        <f>[3]investície!$D$11</f>
        <v>0</v>
      </c>
      <c r="E19" s="69">
        <f>[4]investície!$D$11</f>
        <v>0</v>
      </c>
      <c r="F19" s="69">
        <f>[5]investície!$D$12</f>
        <v>0</v>
      </c>
      <c r="G19" s="69">
        <f>[6]investície!$D$12</f>
        <v>0</v>
      </c>
      <c r="H19" s="69">
        <f>[7]investície!$D$15</f>
        <v>0</v>
      </c>
      <c r="I19" s="69">
        <f>[8]investície!$D$17</f>
        <v>0</v>
      </c>
      <c r="J19" s="69">
        <f>[9]investície!$D$17</f>
        <v>0</v>
      </c>
      <c r="K19" s="69">
        <f>[10]investície!$D$17</f>
        <v>0</v>
      </c>
      <c r="L19" s="69">
        <f>[11]investície!$D$18</f>
        <v>0</v>
      </c>
      <c r="M19" s="69">
        <f>[12]investície!$D$18</f>
        <v>0</v>
      </c>
      <c r="N19" s="86">
        <f>[1]investície!$D$18</f>
        <v>0</v>
      </c>
    </row>
    <row r="20" spans="1:14" ht="15.75" x14ac:dyDescent="0.25">
      <c r="A20" s="77" t="s">
        <v>111</v>
      </c>
      <c r="B20" s="62">
        <f>[1]investície!$C$19</f>
        <v>85005</v>
      </c>
      <c r="C20" s="63">
        <f>[2]investície!$D$12</f>
        <v>0</v>
      </c>
      <c r="D20" s="69">
        <f>[3]investície!$D$12</f>
        <v>0</v>
      </c>
      <c r="E20" s="69">
        <f>[4]investície!$D$12</f>
        <v>8784</v>
      </c>
      <c r="F20" s="69">
        <f>[5]investície!$D$13</f>
        <v>8784</v>
      </c>
      <c r="G20" s="69">
        <f>[6]investície!$D$13</f>
        <v>5</v>
      </c>
      <c r="H20" s="69">
        <f>[7]investície!$D$16</f>
        <v>5</v>
      </c>
      <c r="I20" s="69">
        <f>[8]investície!$D$18</f>
        <v>5</v>
      </c>
      <c r="J20" s="69">
        <f>[9]investície!$D$18</f>
        <v>78005</v>
      </c>
      <c r="K20" s="69">
        <f>[10]investície!$D$18</f>
        <v>78005</v>
      </c>
      <c r="L20" s="69">
        <f>[11]investície!$D$19</f>
        <v>78005</v>
      </c>
      <c r="M20" s="69">
        <f>[12]investície!$D$19</f>
        <v>78005</v>
      </c>
      <c r="N20" s="86">
        <f>[1]investície!$D$19</f>
        <v>78005</v>
      </c>
    </row>
    <row r="21" spans="1:14" ht="15.75" x14ac:dyDescent="0.25">
      <c r="A21" s="77" t="s">
        <v>48</v>
      </c>
      <c r="B21" s="62">
        <f>[1]investície!$C$20</f>
        <v>494000</v>
      </c>
      <c r="C21" s="63">
        <f>[2]investície!$D$13</f>
        <v>0</v>
      </c>
      <c r="D21" s="69">
        <f>[3]investície!$D$13</f>
        <v>0</v>
      </c>
      <c r="E21" s="69">
        <f>[4]investície!$D$13</f>
        <v>493591.93</v>
      </c>
      <c r="F21" s="69">
        <f>[5]investície!$D$14</f>
        <v>493591.93</v>
      </c>
      <c r="G21" s="69">
        <f>[6]investície!$D$14</f>
        <v>493591.93</v>
      </c>
      <c r="H21" s="69">
        <f>[7]investície!$D$17</f>
        <v>493591.93</v>
      </c>
      <c r="I21" s="69">
        <f>[8]investície!$D$19</f>
        <v>493591.93</v>
      </c>
      <c r="J21" s="69">
        <f>[9]investície!$D$19</f>
        <v>493591.93</v>
      </c>
      <c r="K21" s="69">
        <f>[10]investície!$D$19</f>
        <v>493591.93</v>
      </c>
      <c r="L21" s="69">
        <f>[11]investície!$D$20</f>
        <v>493591.93</v>
      </c>
      <c r="M21" s="69">
        <f>[12]investície!$D$20</f>
        <v>493591.93</v>
      </c>
      <c r="N21" s="86">
        <f>[1]investície!$D$20</f>
        <v>493591.93</v>
      </c>
    </row>
    <row r="22" spans="1:14" ht="15.75" x14ac:dyDescent="0.25">
      <c r="A22" s="77" t="s">
        <v>106</v>
      </c>
      <c r="B22" s="62">
        <f>[1]investície!$C$21</f>
        <v>4000</v>
      </c>
      <c r="C22" s="63"/>
      <c r="D22" s="69"/>
      <c r="E22" s="69"/>
      <c r="F22" s="69"/>
      <c r="G22" s="69"/>
      <c r="H22" s="69"/>
      <c r="I22" s="69"/>
      <c r="J22" s="69"/>
      <c r="K22" s="69"/>
      <c r="L22" s="69">
        <f>[11]investície!$D$21</f>
        <v>3993</v>
      </c>
      <c r="M22" s="69">
        <f>[12]investície!$D$21</f>
        <v>3993</v>
      </c>
      <c r="N22" s="86">
        <f>[1]investície!$D$21</f>
        <v>3993</v>
      </c>
    </row>
    <row r="23" spans="1:14" ht="15.75" x14ac:dyDescent="0.25">
      <c r="A23" s="77" t="s">
        <v>92</v>
      </c>
      <c r="B23" s="62">
        <f>[1]investície!$C$22</f>
        <v>66500</v>
      </c>
      <c r="C23" s="63"/>
      <c r="D23" s="69"/>
      <c r="E23" s="69">
        <v>66008</v>
      </c>
      <c r="F23" s="69">
        <v>66008</v>
      </c>
      <c r="G23" s="69">
        <v>66008</v>
      </c>
      <c r="H23" s="69">
        <v>66008</v>
      </c>
      <c r="I23" s="69">
        <v>66008</v>
      </c>
      <c r="J23" s="69">
        <v>66008</v>
      </c>
      <c r="K23" s="69">
        <v>66008</v>
      </c>
      <c r="L23" s="69">
        <f>[11]investície!$D$22</f>
        <v>66008.3</v>
      </c>
      <c r="M23" s="69">
        <f>[12]investície!$D$22</f>
        <v>66008.3</v>
      </c>
      <c r="N23" s="86">
        <f>[1]investície!$D$22</f>
        <v>66008.3</v>
      </c>
    </row>
    <row r="24" spans="1:14" ht="15.75" x14ac:dyDescent="0.25">
      <c r="A24" s="77" t="s">
        <v>104</v>
      </c>
      <c r="B24" s="62">
        <f>[1]investície!$C$23</f>
        <v>352500</v>
      </c>
      <c r="C24" s="63"/>
      <c r="D24" s="69"/>
      <c r="E24" s="69"/>
      <c r="F24" s="69"/>
      <c r="G24" s="69"/>
      <c r="H24" s="69"/>
      <c r="I24" s="69"/>
      <c r="J24" s="69"/>
      <c r="K24" s="69"/>
      <c r="L24" s="69">
        <f>[11]investície!$D$23</f>
        <v>0</v>
      </c>
      <c r="M24" s="69">
        <f>[12]investície!$D$23</f>
        <v>0</v>
      </c>
      <c r="N24" s="86">
        <f>[1]investície!$D$23</f>
        <v>352011.9</v>
      </c>
    </row>
    <row r="25" spans="1:14" ht="15.75" x14ac:dyDescent="0.25">
      <c r="A25" s="77" t="s">
        <v>107</v>
      </c>
      <c r="B25" s="62">
        <f>[1]investície!$C$24</f>
        <v>4500</v>
      </c>
      <c r="C25" s="63">
        <f>[2]investície!$D$14</f>
        <v>0</v>
      </c>
      <c r="D25" s="69">
        <f>[3]investície!$D$14</f>
        <v>0</v>
      </c>
      <c r="E25" s="69"/>
      <c r="F25" s="69"/>
      <c r="G25" s="69"/>
      <c r="H25" s="69"/>
      <c r="I25" s="69"/>
      <c r="J25" s="69"/>
      <c r="K25" s="69"/>
      <c r="L25" s="69">
        <f>[11]investície!$D$24</f>
        <v>4008</v>
      </c>
      <c r="M25" s="69">
        <f>[12]investície!$D$24</f>
        <v>4008</v>
      </c>
      <c r="N25" s="86">
        <f>[1]investície!$D$24</f>
        <v>4008</v>
      </c>
    </row>
    <row r="26" spans="1:14" ht="15.75" x14ac:dyDescent="0.25">
      <c r="A26" s="76" t="s">
        <v>112</v>
      </c>
      <c r="B26" s="62">
        <f>[1]investície!$C$25</f>
        <v>911660</v>
      </c>
      <c r="C26" s="63">
        <f>[2]investície!$D$15</f>
        <v>0</v>
      </c>
      <c r="D26" s="69">
        <f>[3]investície!$D$15</f>
        <v>0</v>
      </c>
      <c r="E26" s="69">
        <f>[4]investície!$D$16</f>
        <v>0</v>
      </c>
      <c r="F26" s="69">
        <f>[5]investície!$D$17</f>
        <v>0</v>
      </c>
      <c r="G26" s="69">
        <f>[6]investície!$D$17</f>
        <v>1080</v>
      </c>
      <c r="H26" s="69">
        <f>[7]investície!$D$20</f>
        <v>1080</v>
      </c>
      <c r="I26" s="69">
        <f>[8]investície!$D$22</f>
        <v>2010</v>
      </c>
      <c r="J26" s="69">
        <f>[9]investície!$D$22</f>
        <v>2766</v>
      </c>
      <c r="K26" s="69">
        <f>[10]investície!$D$22</f>
        <v>2766</v>
      </c>
      <c r="L26" s="69">
        <f>[11]investície!$D$25</f>
        <v>249201.76</v>
      </c>
      <c r="M26" s="69">
        <f>[12]investície!$D$25</f>
        <v>253890.76</v>
      </c>
      <c r="N26" s="86">
        <f>[1]investície!$D$25</f>
        <v>257695.22</v>
      </c>
    </row>
    <row r="27" spans="1:14" ht="15.75" x14ac:dyDescent="0.25">
      <c r="A27" s="76" t="s">
        <v>100</v>
      </c>
      <c r="B27" s="62">
        <f>[1]investície!$C$26</f>
        <v>11000</v>
      </c>
      <c r="C27" s="63"/>
      <c r="D27" s="69"/>
      <c r="E27" s="69"/>
      <c r="F27" s="69"/>
      <c r="G27" s="69"/>
      <c r="H27" s="69">
        <f>[7]investície!$D$21</f>
        <v>0</v>
      </c>
      <c r="I27" s="69">
        <f>[8]investície!$D$23</f>
        <v>0</v>
      </c>
      <c r="J27" s="69">
        <f>[9]investície!$D$23</f>
        <v>0</v>
      </c>
      <c r="K27" s="69">
        <f>[10]investície!$D$23</f>
        <v>0</v>
      </c>
      <c r="L27" s="69">
        <f>[11]investície!$D$26</f>
        <v>0</v>
      </c>
      <c r="M27" s="69">
        <f>[12]investície!$D$26</f>
        <v>0</v>
      </c>
      <c r="N27" s="86">
        <f>[1]investície!$D$26</f>
        <v>0</v>
      </c>
    </row>
    <row r="28" spans="1:14" ht="15.75" x14ac:dyDescent="0.25">
      <c r="A28" s="76" t="s">
        <v>93</v>
      </c>
      <c r="B28" s="62">
        <f>[1]investície!$C$27</f>
        <v>16640</v>
      </c>
      <c r="C28" s="63"/>
      <c r="D28" s="69"/>
      <c r="E28" s="69"/>
      <c r="F28" s="69">
        <f>[5]investície!$D$18</f>
        <v>16639.14</v>
      </c>
      <c r="G28" s="69">
        <f>[6]investície!$D$18</f>
        <v>16639.14</v>
      </c>
      <c r="H28" s="69">
        <f>[7]investície!$D$22</f>
        <v>16639.14</v>
      </c>
      <c r="I28" s="69">
        <f>[8]investície!$D$24</f>
        <v>16639.14</v>
      </c>
      <c r="J28" s="69">
        <f>[9]investície!$D$24</f>
        <v>16639.14</v>
      </c>
      <c r="K28" s="69">
        <f>[10]investície!$D$24</f>
        <v>16639.14</v>
      </c>
      <c r="L28" s="69">
        <f>[11]investície!$D$27</f>
        <v>16639.14</v>
      </c>
      <c r="M28" s="69">
        <f>[12]investície!$D$27</f>
        <v>16639.14</v>
      </c>
      <c r="N28" s="86">
        <f>[1]investície!$D$27</f>
        <v>16639.14</v>
      </c>
    </row>
    <row r="29" spans="1:14" ht="15.75" x14ac:dyDescent="0.25">
      <c r="A29" s="76" t="s">
        <v>46</v>
      </c>
      <c r="B29" s="62">
        <f>[1]investície!$C$28</f>
        <v>10000</v>
      </c>
      <c r="C29" s="63">
        <f>[2]investície!$D$16</f>
        <v>0</v>
      </c>
      <c r="D29" s="69">
        <f>[3]investície!$D$16</f>
        <v>0</v>
      </c>
      <c r="E29" s="69">
        <f>[4]investície!$D$18</f>
        <v>0</v>
      </c>
      <c r="F29" s="69">
        <f>[5]investície!$D$19</f>
        <v>0</v>
      </c>
      <c r="G29" s="69">
        <f>[6]investície!$D$19</f>
        <v>0</v>
      </c>
      <c r="H29" s="69">
        <f>[7]investície!$D$23</f>
        <v>0</v>
      </c>
      <c r="I29" s="69">
        <f>[8]investície!$D$25</f>
        <v>0</v>
      </c>
      <c r="J29" s="69">
        <f>[9]investície!$D$25</f>
        <v>0</v>
      </c>
      <c r="K29" s="69">
        <f>[10]investície!$D$25</f>
        <v>0</v>
      </c>
      <c r="L29" s="69">
        <f>[11]investície!$D$28</f>
        <v>0</v>
      </c>
      <c r="M29" s="69">
        <f>[12]investície!$D$28</f>
        <v>0</v>
      </c>
      <c r="N29" s="86">
        <f>[1]investície!$D$28</f>
        <v>9980</v>
      </c>
    </row>
    <row r="30" spans="1:14" ht="15.75" x14ac:dyDescent="0.25">
      <c r="A30" s="78" t="s">
        <v>49</v>
      </c>
      <c r="B30" s="62">
        <f>[1]investície!$C$29</f>
        <v>753400</v>
      </c>
      <c r="C30" s="63">
        <f>[2]investície!$D$17</f>
        <v>0</v>
      </c>
      <c r="D30" s="69">
        <f>[3]investície!$D$17</f>
        <v>0</v>
      </c>
      <c r="E30" s="69">
        <f>[4]investície!$D$19</f>
        <v>0</v>
      </c>
      <c r="F30" s="69">
        <f>[5]investície!$D$20</f>
        <v>0</v>
      </c>
      <c r="G30" s="69">
        <f>[6]investície!$D$20</f>
        <v>0</v>
      </c>
      <c r="H30" s="69">
        <f>[7]investície!$D$24</f>
        <v>0</v>
      </c>
      <c r="I30" s="69">
        <f>[8]investície!$D$26</f>
        <v>0</v>
      </c>
      <c r="J30" s="69">
        <f>[9]investície!$D$26</f>
        <v>0</v>
      </c>
      <c r="K30" s="69">
        <f>[10]investície!$D$26</f>
        <v>0</v>
      </c>
      <c r="L30" s="69">
        <f>[11]investície!$D$29</f>
        <v>41863.68</v>
      </c>
      <c r="M30" s="69">
        <f>[12]investície!$D$29</f>
        <v>41863.68</v>
      </c>
      <c r="N30" s="86">
        <f>[1]investície!$D$29</f>
        <v>739055.06</v>
      </c>
    </row>
    <row r="31" spans="1:14" ht="15.75" x14ac:dyDescent="0.25">
      <c r="A31" s="78" t="s">
        <v>105</v>
      </c>
      <c r="B31" s="62">
        <f>[1]investície!$C$30</f>
        <v>83400</v>
      </c>
      <c r="C31" s="95"/>
      <c r="D31" s="69"/>
      <c r="E31" s="69"/>
      <c r="F31" s="69"/>
      <c r="G31" s="69"/>
      <c r="H31" s="69"/>
      <c r="I31" s="69"/>
      <c r="J31" s="69"/>
      <c r="K31" s="69"/>
      <c r="L31" s="69">
        <f>[11]investície!$D$30</f>
        <v>0</v>
      </c>
      <c r="M31" s="69">
        <f>[12]investície!$D$30</f>
        <v>0</v>
      </c>
      <c r="N31" s="86">
        <f>[1]investície!$D$30</f>
        <v>82793.33</v>
      </c>
    </row>
    <row r="32" spans="1:14" ht="16.5" thickBot="1" x14ac:dyDescent="0.3">
      <c r="A32" s="78" t="s">
        <v>42</v>
      </c>
      <c r="B32" s="62">
        <f>[1]investície!$C$31</f>
        <v>0</v>
      </c>
      <c r="C32" s="94">
        <f>[2]investície!$D$18</f>
        <v>0</v>
      </c>
      <c r="D32" s="69">
        <f>[3]investície!$D$18</f>
        <v>0</v>
      </c>
      <c r="E32" s="69">
        <f>[4]investície!$D$20</f>
        <v>0</v>
      </c>
      <c r="F32" s="69">
        <f>[5]investície!$D$21</f>
        <v>0</v>
      </c>
      <c r="G32" s="69">
        <f>[6]investície!$D$21</f>
        <v>0</v>
      </c>
      <c r="H32" s="69">
        <f>[7]investície!$D$25</f>
        <v>0</v>
      </c>
      <c r="I32" s="69">
        <f>[8]investície!$D$27</f>
        <v>0</v>
      </c>
      <c r="J32" s="69">
        <f>[9]investície!$D$27</f>
        <v>0</v>
      </c>
      <c r="K32" s="69">
        <f>[10]investície!$D$27</f>
        <v>0</v>
      </c>
      <c r="L32" s="69">
        <f>[11]investície!$D$31</f>
        <v>0</v>
      </c>
      <c r="M32" s="69">
        <f>[12]investície!$D$31</f>
        <v>0</v>
      </c>
      <c r="N32" s="86">
        <f>[1]investície!$D$31</f>
        <v>0</v>
      </c>
    </row>
    <row r="33" spans="1:14" ht="16.5" thickBot="1" x14ac:dyDescent="0.3">
      <c r="A33" s="49" t="s">
        <v>44</v>
      </c>
      <c r="B33" s="45">
        <f t="shared" ref="B33:N33" si="0">SUM(B4:B32)</f>
        <v>9676429</v>
      </c>
      <c r="C33" s="50">
        <f t="shared" si="0"/>
        <v>35666.910000000003</v>
      </c>
      <c r="D33" s="51">
        <f t="shared" si="0"/>
        <v>57415.640000000007</v>
      </c>
      <c r="E33" s="51">
        <f t="shared" si="0"/>
        <v>646264.30000000005</v>
      </c>
      <c r="F33" s="51">
        <f t="shared" si="0"/>
        <v>683851.77</v>
      </c>
      <c r="G33" s="51">
        <f t="shared" si="0"/>
        <v>696683.9</v>
      </c>
      <c r="H33" s="52">
        <f t="shared" si="0"/>
        <v>734568.84</v>
      </c>
      <c r="I33" s="52">
        <f t="shared" si="0"/>
        <v>999100.69000000006</v>
      </c>
      <c r="J33" s="52">
        <f t="shared" si="0"/>
        <v>1216080.77</v>
      </c>
      <c r="K33" s="52">
        <f t="shared" si="0"/>
        <v>2446363.48</v>
      </c>
      <c r="L33" s="52">
        <f t="shared" si="0"/>
        <v>2774122.3499999996</v>
      </c>
      <c r="M33" s="52">
        <f t="shared" si="0"/>
        <v>4105478.2800000003</v>
      </c>
      <c r="N33" s="87">
        <f t="shared" si="0"/>
        <v>8825125.5999999996</v>
      </c>
    </row>
  </sheetData>
  <mergeCells count="1">
    <mergeCell ref="A1:N1"/>
  </mergeCells>
  <phoneticPr fontId="0" type="noConversion"/>
  <pageMargins left="0.59055118110236227" right="0.70866141732283472" top="0.78740157480314965" bottom="0.78740157480314965" header="0.31496062992125984" footer="0.31496062992125984"/>
  <pageSetup paperSize="9" scale="46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vývoj rozpočtu</vt:lpstr>
      <vt:lpstr>výdavky podľa programov</vt:lpstr>
      <vt:lpstr>záväzky</vt:lpstr>
      <vt:lpstr>investície</vt:lpstr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2013-03-21T12:23:42Z</cp:lastPrinted>
  <dcterms:created xsi:type="dcterms:W3CDTF">2006-10-17T13:37:20Z</dcterms:created>
  <dcterms:modified xsi:type="dcterms:W3CDTF">2024-02-02T08:09:57Z</dcterms:modified>
</cp:coreProperties>
</file>