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124226"/>
  <xr:revisionPtr revIDLastSave="0" documentId="13_ncr:1_{709E7605-28DA-4C1B-A4AE-96089E0E905C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vývoj rozpočtu" sheetId="5" r:id="rId1"/>
    <sheet name="výdavky podľa programov" sheetId="2" r:id="rId2"/>
    <sheet name="záväzky" sheetId="3" r:id="rId3"/>
    <sheet name="investície" sheetId="4" r:id="rId4"/>
    <sheet name="Hárok1" sheetId="6" r:id="rId5"/>
  </sheets>
  <externalReferences>
    <externalReference r:id="rId6"/>
    <externalReference r:id="rId7"/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5" l="1"/>
  <c r="F12" i="5"/>
  <c r="G12" i="5"/>
  <c r="G13" i="5"/>
  <c r="F9" i="5"/>
  <c r="G9" i="5"/>
  <c r="F6" i="5"/>
  <c r="G6" i="5"/>
  <c r="G14" i="5" l="1"/>
  <c r="G15" i="5" s="1"/>
  <c r="F14" i="5"/>
  <c r="F15" i="5" s="1"/>
  <c r="G18" i="2"/>
  <c r="F18" i="2"/>
  <c r="G17" i="2"/>
  <c r="F17" i="2"/>
  <c r="G16" i="2"/>
  <c r="G15" i="2"/>
  <c r="G14" i="2"/>
  <c r="G12" i="2"/>
  <c r="G10" i="2"/>
  <c r="G8" i="2"/>
  <c r="G6" i="2"/>
  <c r="G4" i="2"/>
  <c r="F12" i="2"/>
  <c r="F16" i="2"/>
  <c r="F15" i="2"/>
  <c r="F14" i="2"/>
  <c r="F10" i="2"/>
  <c r="F9" i="2"/>
  <c r="F7" i="2"/>
  <c r="F4" i="2"/>
  <c r="D24" i="4" l="1"/>
  <c r="D22" i="4"/>
  <c r="D21" i="4"/>
  <c r="D19" i="4"/>
  <c r="D18" i="4"/>
  <c r="D17" i="4"/>
  <c r="D16" i="4"/>
  <c r="D15" i="4"/>
  <c r="D14" i="4"/>
  <c r="D13" i="4"/>
  <c r="D12" i="4"/>
  <c r="D10" i="4"/>
  <c r="D9" i="4"/>
  <c r="D8" i="4"/>
  <c r="D7" i="4"/>
  <c r="D6" i="4"/>
  <c r="D4" i="4"/>
  <c r="E4" i="4"/>
  <c r="E6" i="4"/>
  <c r="E7" i="4"/>
  <c r="E8" i="4"/>
  <c r="E9" i="4"/>
  <c r="E10" i="4"/>
  <c r="E12" i="4"/>
  <c r="E13" i="4"/>
  <c r="E14" i="4"/>
  <c r="E15" i="4"/>
  <c r="E16" i="4"/>
  <c r="E17" i="4"/>
  <c r="E18" i="4"/>
  <c r="E19" i="4"/>
  <c r="E21" i="4"/>
  <c r="E22" i="4"/>
  <c r="E24" i="4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E4" i="2"/>
  <c r="E5" i="2"/>
  <c r="E6" i="2"/>
  <c r="D11" i="5"/>
  <c r="D10" i="5"/>
  <c r="D8" i="5"/>
  <c r="D7" i="5"/>
  <c r="D5" i="5"/>
  <c r="D4" i="5"/>
  <c r="C4" i="5"/>
  <c r="E7" i="5"/>
  <c r="E4" i="5"/>
  <c r="C24" i="4" l="1"/>
  <c r="C22" i="4"/>
  <c r="C21" i="4"/>
  <c r="C19" i="4"/>
  <c r="C18" i="4"/>
  <c r="C17" i="4"/>
  <c r="C16" i="4"/>
  <c r="C15" i="4"/>
  <c r="C14" i="4"/>
  <c r="C13" i="4"/>
  <c r="C12" i="4"/>
  <c r="C10" i="4"/>
  <c r="C9" i="4"/>
  <c r="C8" i="4"/>
  <c r="C7" i="4"/>
  <c r="C6" i="4"/>
  <c r="C4" i="4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11" i="5" l="1"/>
  <c r="C10" i="5"/>
  <c r="C8" i="5"/>
  <c r="C7" i="5"/>
  <c r="C5" i="5"/>
  <c r="B13" i="4"/>
  <c r="H24" i="4" l="1"/>
  <c r="H22" i="4"/>
  <c r="H21" i="4"/>
  <c r="H16" i="4"/>
  <c r="H15" i="4"/>
  <c r="H14" i="4"/>
  <c r="H10" i="4"/>
  <c r="H8" i="4"/>
  <c r="H7" i="4"/>
  <c r="H6" i="4"/>
  <c r="B24" i="4"/>
  <c r="B22" i="4"/>
  <c r="B21" i="4"/>
  <c r="B19" i="4"/>
  <c r="B18" i="4"/>
  <c r="B17" i="4"/>
  <c r="B16" i="4"/>
  <c r="B15" i="4"/>
  <c r="B14" i="4"/>
  <c r="B12" i="4"/>
  <c r="B10" i="4"/>
  <c r="B9" i="4"/>
  <c r="B8" i="4"/>
  <c r="B7" i="4"/>
  <c r="B6" i="4"/>
  <c r="B4" i="4"/>
  <c r="H9" i="3" l="1"/>
  <c r="H5" i="3"/>
  <c r="G9" i="3"/>
  <c r="G5" i="3"/>
  <c r="F9" i="3"/>
  <c r="F5" i="3"/>
  <c r="E9" i="3"/>
  <c r="E8" i="3"/>
  <c r="E5" i="3"/>
  <c r="E4" i="3"/>
  <c r="D9" i="3"/>
  <c r="D8" i="3"/>
  <c r="D5" i="3"/>
  <c r="D4" i="3"/>
  <c r="C9" i="3"/>
  <c r="C8" i="3"/>
  <c r="C5" i="3"/>
  <c r="C4" i="3"/>
  <c r="B7" i="5" l="1"/>
  <c r="B10" i="5"/>
  <c r="B4" i="5" l="1"/>
  <c r="F25" i="4" l="1"/>
  <c r="G25" i="4"/>
  <c r="G11" i="3" l="1"/>
  <c r="G7" i="3"/>
  <c r="G12" i="3" l="1"/>
  <c r="E25" i="4" l="1"/>
  <c r="D25" i="4"/>
  <c r="C25" i="4" l="1"/>
  <c r="H7" i="3" l="1"/>
  <c r="H11" i="3"/>
  <c r="H12" i="3" l="1"/>
  <c r="F11" i="3" l="1"/>
  <c r="F7" i="3"/>
  <c r="F12" i="3" l="1"/>
  <c r="E11" i="3" l="1"/>
  <c r="E7" i="3"/>
  <c r="E12" i="3" l="1"/>
  <c r="D11" i="3"/>
  <c r="D7" i="3"/>
  <c r="C7" i="3" l="1"/>
  <c r="C11" i="3"/>
  <c r="C12" i="3" l="1"/>
  <c r="D12" i="3"/>
  <c r="H25" i="4" l="1"/>
  <c r="B25" i="4" l="1"/>
  <c r="F19" i="2" l="1"/>
  <c r="B13" i="5" l="1"/>
  <c r="G19" i="2" l="1"/>
  <c r="B17" i="2" l="1"/>
  <c r="B7" i="2" l="1"/>
  <c r="B6" i="2"/>
  <c r="B11" i="2"/>
  <c r="H13" i="5" l="1"/>
  <c r="C13" i="5"/>
  <c r="C9" i="5"/>
  <c r="B5" i="2"/>
  <c r="B10" i="2"/>
  <c r="C12" i="5"/>
  <c r="B16" i="2"/>
  <c r="C19" i="2" l="1"/>
  <c r="C14" i="5" l="1"/>
  <c r="C15" i="5" s="1"/>
  <c r="C6" i="5"/>
  <c r="B12" i="2" l="1"/>
  <c r="D13" i="5"/>
  <c r="D12" i="5"/>
  <c r="D9" i="5"/>
  <c r="D19" i="2" l="1"/>
  <c r="D6" i="5" l="1"/>
  <c r="D14" i="5"/>
  <c r="D15" i="5" s="1"/>
  <c r="B4" i="2" l="1"/>
  <c r="E10" i="5" l="1"/>
  <c r="E13" i="5" s="1"/>
  <c r="E17" i="2" l="1"/>
  <c r="B14" i="2"/>
  <c r="E14" i="2"/>
  <c r="E12" i="2"/>
  <c r="E11" i="2"/>
  <c r="E9" i="2"/>
  <c r="B9" i="2"/>
  <c r="E8" i="2"/>
  <c r="E18" i="2" l="1"/>
  <c r="E16" i="2"/>
  <c r="B15" i="2"/>
  <c r="E15" i="2"/>
  <c r="E11" i="5"/>
  <c r="E12" i="5" s="1"/>
  <c r="B11" i="5"/>
  <c r="B12" i="5" s="1"/>
  <c r="B8" i="5"/>
  <c r="B9" i="5" s="1"/>
  <c r="H12" i="5"/>
  <c r="H9" i="5"/>
  <c r="B13" i="2"/>
  <c r="H19" i="2"/>
  <c r="E13" i="2"/>
  <c r="B8" i="2"/>
  <c r="E5" i="5" l="1"/>
  <c r="B5" i="5"/>
  <c r="B14" i="5" s="1"/>
  <c r="B15" i="5" s="1"/>
  <c r="E8" i="5"/>
  <c r="E9" i="5" s="1"/>
  <c r="E10" i="2"/>
  <c r="E7" i="2"/>
  <c r="E19" i="2" s="1"/>
  <c r="E6" i="5"/>
  <c r="E14" i="5" l="1"/>
  <c r="E15" i="5" s="1"/>
  <c r="B6" i="5"/>
  <c r="B18" i="2"/>
  <c r="B19" i="2" s="1"/>
  <c r="H6" i="5"/>
  <c r="H14" i="5"/>
  <c r="H15" i="5" s="1"/>
</calcChain>
</file>

<file path=xl/sharedStrings.xml><?xml version="1.0" encoding="utf-8"?>
<sst xmlns="http://schemas.openxmlformats.org/spreadsheetml/2006/main" count="96" uniqueCount="89">
  <si>
    <t>bežné príjmy</t>
  </si>
  <si>
    <t>bežné výdavky</t>
  </si>
  <si>
    <t>rozdiel BR</t>
  </si>
  <si>
    <t>kapitálové príjmy</t>
  </si>
  <si>
    <t>kapitálové výdavky</t>
  </si>
  <si>
    <t>rozdiel KR</t>
  </si>
  <si>
    <t>príjmové FO</t>
  </si>
  <si>
    <t>výdavkové FO</t>
  </si>
  <si>
    <t>rozdiel FO</t>
  </si>
  <si>
    <t>príjmy spolu</t>
  </si>
  <si>
    <t>výdavky spolu</t>
  </si>
  <si>
    <t>rozdiel rozpočtu</t>
  </si>
  <si>
    <t>1. Plánovanie, manažment a kontrola</t>
  </si>
  <si>
    <t>2. Propagácia a marketing</t>
  </si>
  <si>
    <t>3. Interné služby</t>
  </si>
  <si>
    <t>4. Služby občanom</t>
  </si>
  <si>
    <t>5. Bezpečnosť, právo a poriadok</t>
  </si>
  <si>
    <t>6. Odpadové hospodárstvo</t>
  </si>
  <si>
    <t>7. Komunikácie</t>
  </si>
  <si>
    <t>8. Doprava</t>
  </si>
  <si>
    <t>9. Vzdelávanie</t>
  </si>
  <si>
    <t>10. Šport</t>
  </si>
  <si>
    <t>11. Kultúra</t>
  </si>
  <si>
    <t>12. Prostredie pre život</t>
  </si>
  <si>
    <t>13. Sociálna starostlivosť</t>
  </si>
  <si>
    <t>14. Bývanie</t>
  </si>
  <si>
    <t>15. Administratíva</t>
  </si>
  <si>
    <t>spolu</t>
  </si>
  <si>
    <t>Investičné</t>
  </si>
  <si>
    <t>v lehote splatnosti</t>
  </si>
  <si>
    <t>po lehote splatnosti</t>
  </si>
  <si>
    <t>Spolu</t>
  </si>
  <si>
    <t xml:space="preserve">Bežné </t>
  </si>
  <si>
    <t>z toho nad 60 dní</t>
  </si>
  <si>
    <t>Tabuľka č. 2:  Výdavky podľa programov programového rozpočtu</t>
  </si>
  <si>
    <t>Tabuľka č. 3:  Vývoj záväzkov</t>
  </si>
  <si>
    <t>Tabuľka č. 4:  Stav investícií</t>
  </si>
  <si>
    <t>v EUR</t>
  </si>
  <si>
    <t>program v EUR</t>
  </si>
  <si>
    <t>Záväzky v EUR</t>
  </si>
  <si>
    <t>Tabuľka č. 1:  Vývoj rozpočtu</t>
  </si>
  <si>
    <t xml:space="preserve">Projektová dokumentácia </t>
  </si>
  <si>
    <t>5 % spoluúčasť mesta na projektoch EÚ</t>
  </si>
  <si>
    <t>Kapitálové výdavky</t>
  </si>
  <si>
    <t>Kapitálové výdavky spolu</t>
  </si>
  <si>
    <t>Modernizácia VO</t>
  </si>
  <si>
    <t>DD - kapitálové výdavky</t>
  </si>
  <si>
    <t xml:space="preserve">Rekonštrukcia MK </t>
  </si>
  <si>
    <t>Rekonštrukcia budovy DK Šaľa</t>
  </si>
  <si>
    <t>Predstaničný priestor</t>
  </si>
  <si>
    <t>KV školstvo</t>
  </si>
  <si>
    <t>Lesopark, akčný plán, vyňatie pôdy</t>
  </si>
  <si>
    <t>MŠ Budovateľská</t>
  </si>
  <si>
    <t>rozpočet 2024</t>
  </si>
  <si>
    <t>plnenie 
k 31.1.2024</t>
  </si>
  <si>
    <t>plnenie 
k 31.3.2024</t>
  </si>
  <si>
    <t>očakávané plnenie k 31.12.2024</t>
  </si>
  <si>
    <t xml:space="preserve"> rozpočet             
2024</t>
  </si>
  <si>
    <t>čerpanie k 31.1.2024</t>
  </si>
  <si>
    <t>čerpanie 
k 31.3.2024</t>
  </si>
  <si>
    <t>očakávané čerpanie k 31.12.2024</t>
  </si>
  <si>
    <t>stav k 31.1.2024</t>
  </si>
  <si>
    <t>stav k 31.3.2024</t>
  </si>
  <si>
    <t>rozpočet   2024</t>
  </si>
  <si>
    <t>čerpanie k 28.2.2024</t>
  </si>
  <si>
    <t>čerpanie k 31.3.2024</t>
  </si>
  <si>
    <t>očakávané čerpanie k 30.06.2024</t>
  </si>
  <si>
    <t>očakávané čerpanie k 30.09.2024</t>
  </si>
  <si>
    <t>plnenie 
k 29.2.2024</t>
  </si>
  <si>
    <t>čerpanie 
k 29.2.2024</t>
  </si>
  <si>
    <t>stav k 29.2.2024</t>
  </si>
  <si>
    <t>Cyklotrasa</t>
  </si>
  <si>
    <t>ZŠ Hollého</t>
  </si>
  <si>
    <t>Plaváreň</t>
  </si>
  <si>
    <t>DK</t>
  </si>
  <si>
    <t>Artézske studne</t>
  </si>
  <si>
    <t>Automobil - terénna. opatrov. strarostlivosť</t>
  </si>
  <si>
    <t>ZŠ Ľ. Štúra</t>
  </si>
  <si>
    <t>očakávané plnenie k 30.6.2024</t>
  </si>
  <si>
    <t>očakávané plnenie k 30.9.2024</t>
  </si>
  <si>
    <t>očakávané čerpanie k 30.6.2024</t>
  </si>
  <si>
    <t>očakávané čerpanie k 30.9.2024</t>
  </si>
  <si>
    <t>očakávaný stav k 30.6.2024</t>
  </si>
  <si>
    <t>očakávaný stav k 30.9.2024</t>
  </si>
  <si>
    <t>očakávaný stav k 31.12.2024</t>
  </si>
  <si>
    <t>Výkup pozemkov</t>
  </si>
  <si>
    <t>MŠ Hollého</t>
  </si>
  <si>
    <t>Cintorín - kolumbárium</t>
  </si>
  <si>
    <t>klimatizácia MsÚ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</si>
</sst>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16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3" fillId="0" borderId="0" xfId="0" applyFont="1"/>
    <xf numFmtId="164" fontId="2" fillId="0" borderId="0" xfId="1" applyNumberFormat="1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3" fillId="2" borderId="0" xfId="0" applyFont="1" applyFill="1"/>
    <xf numFmtId="10" fontId="0" fillId="2" borderId="0" xfId="0" applyNumberFormat="1" applyFill="1"/>
    <xf numFmtId="0" fontId="7" fillId="2" borderId="0" xfId="0" applyFont="1" applyFill="1"/>
    <xf numFmtId="0" fontId="7" fillId="0" borderId="0" xfId="0" applyFont="1"/>
    <xf numFmtId="3" fontId="9" fillId="0" borderId="1" xfId="1" applyNumberFormat="1" applyFont="1" applyBorder="1"/>
    <xf numFmtId="3" fontId="0" fillId="2" borderId="0" xfId="0" applyNumberFormat="1" applyFill="1"/>
    <xf numFmtId="3" fontId="10" fillId="2" borderId="1" xfId="0" applyNumberFormat="1" applyFont="1" applyFill="1" applyBorder="1"/>
    <xf numFmtId="3" fontId="5" fillId="2" borderId="1" xfId="0" applyNumberFormat="1" applyFont="1" applyFill="1" applyBorder="1"/>
    <xf numFmtId="0" fontId="10" fillId="2" borderId="3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3" fontId="10" fillId="2" borderId="3" xfId="0" applyNumberFormat="1" applyFont="1" applyFill="1" applyBorder="1"/>
    <xf numFmtId="3" fontId="5" fillId="2" borderId="3" xfId="0" applyNumberFormat="1" applyFont="1" applyFill="1" applyBorder="1"/>
    <xf numFmtId="3" fontId="5" fillId="2" borderId="4" xfId="0" applyNumberFormat="1" applyFont="1" applyFill="1" applyBorder="1"/>
    <xf numFmtId="3" fontId="5" fillId="2" borderId="7" xfId="0" applyNumberFormat="1" applyFont="1" applyFill="1" applyBorder="1"/>
    <xf numFmtId="0" fontId="10" fillId="2" borderId="8" xfId="0" applyFont="1" applyFill="1" applyBorder="1"/>
    <xf numFmtId="3" fontId="10" fillId="2" borderId="8" xfId="0" applyNumberFormat="1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7" fillId="2" borderId="3" xfId="0" applyFont="1" applyFill="1" applyBorder="1"/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0" fontId="7" fillId="2" borderId="8" xfId="0" applyFont="1" applyFill="1" applyBorder="1"/>
    <xf numFmtId="3" fontId="7" fillId="2" borderId="8" xfId="0" applyNumberFormat="1" applyFont="1" applyFill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7" fillId="2" borderId="13" xfId="0" applyFont="1" applyFill="1" applyBorder="1"/>
    <xf numFmtId="3" fontId="7" fillId="2" borderId="13" xfId="0" applyNumberFormat="1" applyFont="1" applyFill="1" applyBorder="1"/>
    <xf numFmtId="3" fontId="6" fillId="2" borderId="2" xfId="0" applyNumberFormat="1" applyFont="1" applyFill="1" applyBorder="1"/>
    <xf numFmtId="3" fontId="6" fillId="2" borderId="11" xfId="0" applyNumberFormat="1" applyFont="1" applyFill="1" applyBorder="1"/>
    <xf numFmtId="0" fontId="9" fillId="0" borderId="6" xfId="1" applyFont="1" applyBorder="1"/>
    <xf numFmtId="0" fontId="9" fillId="0" borderId="10" xfId="1" applyFont="1" applyBorder="1"/>
    <xf numFmtId="0" fontId="6" fillId="0" borderId="11" xfId="0" applyFont="1" applyBorder="1" applyAlignment="1">
      <alignment horizontal="center" wrapText="1"/>
    </xf>
    <xf numFmtId="3" fontId="12" fillId="0" borderId="7" xfId="1" applyNumberFormat="1" applyFont="1" applyBorder="1"/>
    <xf numFmtId="3" fontId="6" fillId="0" borderId="2" xfId="0" applyNumberFormat="1" applyFont="1" applyBorder="1"/>
    <xf numFmtId="0" fontId="6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wrapText="1"/>
    </xf>
    <xf numFmtId="0" fontId="6" fillId="0" borderId="11" xfId="0" applyFont="1" applyBorder="1" applyAlignment="1">
      <alignment horizontal="left"/>
    </xf>
    <xf numFmtId="3" fontId="6" fillId="0" borderId="11" xfId="0" applyNumberFormat="1" applyFont="1" applyBorder="1"/>
    <xf numFmtId="3" fontId="6" fillId="0" borderId="18" xfId="0" applyNumberFormat="1" applyFont="1" applyBorder="1"/>
    <xf numFmtId="3" fontId="10" fillId="2" borderId="5" xfId="0" applyNumberFormat="1" applyFont="1" applyFill="1" applyBorder="1"/>
    <xf numFmtId="3" fontId="5" fillId="2" borderId="5" xfId="0" applyNumberFormat="1" applyFont="1" applyFill="1" applyBorder="1"/>
    <xf numFmtId="3" fontId="9" fillId="0" borderId="22" xfId="1" applyNumberFormat="1" applyFont="1" applyBorder="1"/>
    <xf numFmtId="3" fontId="12" fillId="0" borderId="25" xfId="1" applyNumberFormat="1" applyFont="1" applyBorder="1"/>
    <xf numFmtId="3" fontId="9" fillId="0" borderId="5" xfId="1" applyNumberFormat="1" applyFont="1" applyBorder="1"/>
    <xf numFmtId="3" fontId="12" fillId="0" borderId="23" xfId="1" applyNumberFormat="1" applyFont="1" applyBorder="1"/>
    <xf numFmtId="3" fontId="10" fillId="2" borderId="26" xfId="0" applyNumberFormat="1" applyFont="1" applyFill="1" applyBorder="1"/>
    <xf numFmtId="3" fontId="10" fillId="2" borderId="22" xfId="0" applyNumberFormat="1" applyFont="1" applyFill="1" applyBorder="1"/>
    <xf numFmtId="3" fontId="5" fillId="2" borderId="22" xfId="0" applyNumberFormat="1" applyFont="1" applyFill="1" applyBorder="1"/>
    <xf numFmtId="3" fontId="13" fillId="0" borderId="27" xfId="0" applyNumberFormat="1" applyFont="1" applyBorder="1"/>
    <xf numFmtId="3" fontId="13" fillId="0" borderId="9" xfId="0" applyNumberFormat="1" applyFont="1" applyBorder="1"/>
    <xf numFmtId="3" fontId="9" fillId="0" borderId="26" xfId="1" applyNumberFormat="1" applyFont="1" applyBorder="1"/>
    <xf numFmtId="3" fontId="9" fillId="0" borderId="24" xfId="1" applyNumberFormat="1" applyFont="1" applyBorder="1"/>
    <xf numFmtId="0" fontId="5" fillId="2" borderId="18" xfId="0" applyFont="1" applyFill="1" applyBorder="1" applyAlignment="1">
      <alignment horizontal="center" wrapText="1"/>
    </xf>
    <xf numFmtId="3" fontId="5" fillId="2" borderId="25" xfId="0" applyNumberFormat="1" applyFont="1" applyFill="1" applyBorder="1"/>
    <xf numFmtId="3" fontId="5" fillId="2" borderId="23" xfId="0" applyNumberFormat="1" applyFont="1" applyFill="1" applyBorder="1"/>
    <xf numFmtId="3" fontId="13" fillId="0" borderId="21" xfId="0" applyNumberFormat="1" applyFont="1" applyBorder="1"/>
    <xf numFmtId="3" fontId="9" fillId="0" borderId="19" xfId="1" applyNumberFormat="1" applyFont="1" applyBorder="1"/>
    <xf numFmtId="3" fontId="12" fillId="0" borderId="15" xfId="1" applyNumberFormat="1" applyFont="1" applyBorder="1"/>
    <xf numFmtId="3" fontId="10" fillId="2" borderId="24" xfId="0" applyNumberFormat="1" applyFont="1" applyFill="1" applyBorder="1"/>
    <xf numFmtId="0" fontId="14" fillId="0" borderId="28" xfId="0" applyFont="1" applyBorder="1"/>
    <xf numFmtId="0" fontId="14" fillId="0" borderId="19" xfId="0" applyFont="1" applyBorder="1"/>
    <xf numFmtId="0" fontId="15" fillId="0" borderId="19" xfId="0" applyFont="1" applyBorder="1"/>
    <xf numFmtId="0" fontId="6" fillId="2" borderId="12" xfId="0" applyFont="1" applyFill="1" applyBorder="1" applyAlignment="1">
      <alignment horizontal="center" wrapText="1"/>
    </xf>
    <xf numFmtId="3" fontId="7" fillId="2" borderId="24" xfId="0" applyNumberFormat="1" applyFont="1" applyFill="1" applyBorder="1"/>
    <xf numFmtId="3" fontId="7" fillId="2" borderId="5" xfId="0" applyNumberFormat="1" applyFont="1" applyFill="1" applyBorder="1"/>
    <xf numFmtId="3" fontId="7" fillId="3" borderId="5" xfId="0" applyNumberFormat="1" applyFont="1" applyFill="1" applyBorder="1"/>
    <xf numFmtId="3" fontId="6" fillId="2" borderId="12" xfId="0" applyNumberFormat="1" applyFont="1" applyFill="1" applyBorder="1"/>
    <xf numFmtId="3" fontId="6" fillId="2" borderId="32" xfId="0" applyNumberFormat="1" applyFont="1" applyFill="1" applyBorder="1"/>
    <xf numFmtId="0" fontId="6" fillId="2" borderId="33" xfId="0" applyFont="1" applyFill="1" applyBorder="1" applyAlignment="1">
      <alignment horizontal="center" wrapText="1"/>
    </xf>
    <xf numFmtId="3" fontId="3" fillId="0" borderId="17" xfId="0" applyNumberFormat="1" applyFont="1" applyBorder="1"/>
    <xf numFmtId="3" fontId="3" fillId="0" borderId="12" xfId="0" applyNumberFormat="1" applyFont="1" applyBorder="1"/>
    <xf numFmtId="3" fontId="13" fillId="0" borderId="28" xfId="0" applyNumberFormat="1" applyFont="1" applyBorder="1"/>
    <xf numFmtId="3" fontId="7" fillId="2" borderId="26" xfId="0" applyNumberFormat="1" applyFont="1" applyFill="1" applyBorder="1"/>
    <xf numFmtId="3" fontId="7" fillId="2" borderId="22" xfId="0" applyNumberFormat="1" applyFont="1" applyFill="1" applyBorder="1"/>
    <xf numFmtId="3" fontId="7" fillId="3" borderId="22" xfId="0" applyNumberFormat="1" applyFont="1" applyFill="1" applyBorder="1"/>
    <xf numFmtId="3" fontId="7" fillId="2" borderId="23" xfId="0" applyNumberFormat="1" applyFont="1" applyFill="1" applyBorder="1"/>
    <xf numFmtId="3" fontId="13" fillId="0" borderId="35" xfId="0" applyNumberFormat="1" applyFont="1" applyBorder="1"/>
    <xf numFmtId="3" fontId="9" fillId="0" borderId="34" xfId="1" applyNumberFormat="1" applyFont="1" applyBorder="1"/>
    <xf numFmtId="3" fontId="3" fillId="0" borderId="11" xfId="0" applyNumberFormat="1" applyFont="1" applyBorder="1"/>
    <xf numFmtId="0" fontId="6" fillId="2" borderId="17" xfId="0" applyFont="1" applyFill="1" applyBorder="1" applyAlignment="1">
      <alignment horizontal="center" wrapText="1"/>
    </xf>
    <xf numFmtId="3" fontId="13" fillId="0" borderId="36" xfId="0" applyNumberFormat="1" applyFont="1" applyBorder="1"/>
    <xf numFmtId="0" fontId="6" fillId="2" borderId="18" xfId="0" applyFont="1" applyFill="1" applyBorder="1" applyAlignment="1">
      <alignment horizontal="center" wrapText="1"/>
    </xf>
    <xf numFmtId="3" fontId="7" fillId="2" borderId="25" xfId="0" applyNumberFormat="1" applyFont="1" applyFill="1" applyBorder="1"/>
    <xf numFmtId="3" fontId="13" fillId="0" borderId="37" xfId="0" applyNumberFormat="1" applyFont="1" applyBorder="1"/>
    <xf numFmtId="3" fontId="13" fillId="0" borderId="24" xfId="0" applyNumberFormat="1" applyFont="1" applyBorder="1"/>
    <xf numFmtId="3" fontId="5" fillId="2" borderId="33" xfId="0" applyNumberFormat="1" applyFont="1" applyFill="1" applyBorder="1" applyAlignment="1">
      <alignment horizontal="center" wrapText="1"/>
    </xf>
    <xf numFmtId="3" fontId="5" fillId="2" borderId="41" xfId="0" applyNumberFormat="1" applyFont="1" applyFill="1" applyBorder="1" applyAlignment="1">
      <alignment horizontal="center" wrapText="1"/>
    </xf>
    <xf numFmtId="3" fontId="10" fillId="2" borderId="9" xfId="0" applyNumberFormat="1" applyFont="1" applyFill="1" applyBorder="1"/>
    <xf numFmtId="3" fontId="0" fillId="2" borderId="34" xfId="0" applyNumberFormat="1" applyFill="1" applyBorder="1"/>
    <xf numFmtId="3" fontId="0" fillId="2" borderId="28" xfId="0" applyNumberFormat="1" applyFill="1" applyBorder="1"/>
    <xf numFmtId="3" fontId="5" fillId="2" borderId="19" xfId="0" applyNumberFormat="1" applyFont="1" applyFill="1" applyBorder="1"/>
    <xf numFmtId="3" fontId="0" fillId="2" borderId="19" xfId="0" applyNumberFormat="1" applyFill="1" applyBorder="1"/>
    <xf numFmtId="3" fontId="10" fillId="2" borderId="19" xfId="0" applyNumberFormat="1" applyFont="1" applyFill="1" applyBorder="1"/>
    <xf numFmtId="3" fontId="5" fillId="2" borderId="15" xfId="0" applyNumberFormat="1" applyFont="1" applyFill="1" applyBorder="1"/>
    <xf numFmtId="3" fontId="5" fillId="2" borderId="42" xfId="0" applyNumberFormat="1" applyFont="1" applyFill="1" applyBorder="1" applyAlignment="1">
      <alignment horizontal="center" wrapText="1"/>
    </xf>
    <xf numFmtId="3" fontId="10" fillId="2" borderId="29" xfId="0" applyNumberFormat="1" applyFont="1" applyFill="1" applyBorder="1"/>
    <xf numFmtId="3" fontId="10" fillId="2" borderId="43" xfId="0" applyNumberFormat="1" applyFont="1" applyFill="1" applyBorder="1"/>
    <xf numFmtId="3" fontId="7" fillId="2" borderId="34" xfId="0" applyNumberFormat="1" applyFont="1" applyFill="1" applyBorder="1"/>
    <xf numFmtId="3" fontId="7" fillId="2" borderId="19" xfId="0" applyNumberFormat="1" applyFont="1" applyFill="1" applyBorder="1"/>
    <xf numFmtId="3" fontId="7" fillId="3" borderId="19" xfId="0" applyNumberFormat="1" applyFont="1" applyFill="1" applyBorder="1"/>
    <xf numFmtId="3" fontId="7" fillId="2" borderId="20" xfId="0" applyNumberFormat="1" applyFont="1" applyFill="1" applyBorder="1"/>
    <xf numFmtId="3" fontId="7" fillId="2" borderId="29" xfId="0" applyNumberFormat="1" applyFont="1" applyFill="1" applyBorder="1"/>
    <xf numFmtId="3" fontId="7" fillId="2" borderId="1" xfId="0" applyNumberFormat="1" applyFont="1" applyFill="1" applyBorder="1"/>
    <xf numFmtId="3" fontId="7" fillId="3" borderId="1" xfId="0" applyNumberFormat="1" applyFont="1" applyFill="1" applyBorder="1"/>
    <xf numFmtId="3" fontId="7" fillId="2" borderId="44" xfId="0" applyNumberFormat="1" applyFont="1" applyFill="1" applyBorder="1"/>
    <xf numFmtId="0" fontId="6" fillId="2" borderId="32" xfId="0" applyFont="1" applyFill="1" applyBorder="1" applyAlignment="1">
      <alignment horizontal="center" wrapText="1"/>
    </xf>
    <xf numFmtId="3" fontId="7" fillId="2" borderId="38" xfId="0" applyNumberFormat="1" applyFont="1" applyFill="1" applyBorder="1"/>
    <xf numFmtId="3" fontId="7" fillId="2" borderId="39" xfId="0" applyNumberFormat="1" applyFont="1" applyFill="1" applyBorder="1"/>
    <xf numFmtId="3" fontId="7" fillId="3" borderId="39" xfId="0" applyNumberFormat="1" applyFont="1" applyFill="1" applyBorder="1"/>
    <xf numFmtId="3" fontId="7" fillId="2" borderId="40" xfId="0" applyNumberFormat="1" applyFont="1" applyFill="1" applyBorder="1"/>
    <xf numFmtId="3" fontId="7" fillId="2" borderId="45" xfId="0" applyNumberFormat="1" applyFont="1" applyFill="1" applyBorder="1"/>
    <xf numFmtId="0" fontId="6" fillId="0" borderId="32" xfId="0" applyFont="1" applyBorder="1" applyAlignment="1">
      <alignment horizontal="center" wrapText="1"/>
    </xf>
    <xf numFmtId="3" fontId="9" fillId="0" borderId="38" xfId="1" applyNumberFormat="1" applyFont="1" applyBorder="1"/>
    <xf numFmtId="3" fontId="9" fillId="0" borderId="39" xfId="1" applyNumberFormat="1" applyFont="1" applyBorder="1"/>
    <xf numFmtId="3" fontId="9" fillId="0" borderId="30" xfId="1" applyNumberFormat="1" applyFont="1" applyBorder="1"/>
    <xf numFmtId="3" fontId="12" fillId="0" borderId="31" xfId="1" applyNumberFormat="1" applyFont="1" applyBorder="1"/>
    <xf numFmtId="0" fontId="14" fillId="0" borderId="46" xfId="0" applyFont="1" applyBorder="1"/>
    <xf numFmtId="3" fontId="13" fillId="0" borderId="48" xfId="0" applyNumberFormat="1" applyFont="1" applyBorder="1"/>
    <xf numFmtId="3" fontId="13" fillId="0" borderId="5" xfId="0" applyNumberFormat="1" applyFont="1" applyBorder="1"/>
    <xf numFmtId="3" fontId="13" fillId="0" borderId="22" xfId="0" applyNumberFormat="1" applyFont="1" applyBorder="1"/>
    <xf numFmtId="3" fontId="13" fillId="0" borderId="19" xfId="0" applyNumberFormat="1" applyFont="1" applyBorder="1"/>
    <xf numFmtId="3" fontId="0" fillId="0" borderId="0" xfId="0" applyNumberFormat="1"/>
    <xf numFmtId="3" fontId="6" fillId="2" borderId="11" xfId="0" applyNumberFormat="1" applyFont="1" applyFill="1" applyBorder="1" applyAlignment="1">
      <alignment horizontal="center" wrapText="1"/>
    </xf>
    <xf numFmtId="3" fontId="6" fillId="2" borderId="12" xfId="0" applyNumberFormat="1" applyFont="1" applyFill="1" applyBorder="1" applyAlignment="1">
      <alignment horizontal="center" wrapText="1"/>
    </xf>
    <xf numFmtId="3" fontId="0" fillId="0" borderId="9" xfId="0" applyNumberFormat="1" applyBorder="1"/>
    <xf numFmtId="3" fontId="0" fillId="0" borderId="29" xfId="0" applyNumberFormat="1" applyBorder="1"/>
    <xf numFmtId="3" fontId="0" fillId="0" borderId="43" xfId="0" applyNumberFormat="1" applyBorder="1"/>
    <xf numFmtId="3" fontId="0" fillId="0" borderId="5" xfId="0" applyNumberFormat="1" applyBorder="1"/>
    <xf numFmtId="3" fontId="0" fillId="0" borderId="1" xfId="0" applyNumberFormat="1" applyBorder="1"/>
    <xf numFmtId="3" fontId="0" fillId="0" borderId="47" xfId="0" applyNumberFormat="1" applyBorder="1"/>
    <xf numFmtId="3" fontId="13" fillId="0" borderId="0" xfId="0" applyNumberFormat="1" applyFont="1"/>
    <xf numFmtId="0" fontId="5" fillId="2" borderId="49" xfId="0" applyFont="1" applyFill="1" applyBorder="1" applyAlignment="1">
      <alignment horizontal="center" wrapText="1"/>
    </xf>
    <xf numFmtId="3" fontId="10" fillId="2" borderId="34" xfId="0" applyNumberFormat="1" applyFont="1" applyFill="1" applyBorder="1"/>
    <xf numFmtId="3" fontId="5" fillId="2" borderId="6" xfId="0" applyNumberFormat="1" applyFont="1" applyFill="1" applyBorder="1"/>
    <xf numFmtId="3" fontId="10" fillId="2" borderId="6" xfId="0" applyNumberFormat="1" applyFont="1" applyFill="1" applyBorder="1"/>
    <xf numFmtId="3" fontId="5" fillId="2" borderId="50" xfId="0" applyNumberFormat="1" applyFont="1" applyFill="1" applyBorder="1"/>
    <xf numFmtId="0" fontId="6" fillId="2" borderId="0" xfId="0" applyFont="1" applyFill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2" fillId="0" borderId="14" xfId="1" applyFont="1" applyBorder="1" applyAlignment="1">
      <alignment horizontal="center"/>
    </xf>
    <xf numFmtId="0" fontId="12" fillId="0" borderId="15" xfId="1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Mesa&#269;n&#233;%20plnenie%202024\Marec%202024\invest&#237;cie,%20sum&#225;rne%20tabu&#318;ky%202024.xlsx" TargetMode="External"/><Relationship Id="rId1" Type="http://schemas.openxmlformats.org/officeDocument/2006/relationships/externalLinkPath" Target="invest&#237;cie,%20sum&#225;rne%20tabu&#318;ky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4/Mesa&#269;n&#233;%20plnenie%202024/janu&#225;r%202024/invest&#237;cie,%20sum&#225;rne%20tabu&#318;ky%20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4/Mesa&#269;n&#233;%20plnenie%202024/febru&#225;r%202024/invest&#237;cie,%20sum&#225;rne%20tabu&#318;ky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Mesa&#269;n&#233;%20plnenie%202024\Marec%202024\sum&#225;rne%20tabu&#318;ky%202024%20(1).xlsx" TargetMode="External"/><Relationship Id="rId1" Type="http://schemas.openxmlformats.org/officeDocument/2006/relationships/externalLinkPath" Target="sum&#225;rne%20tabu&#318;ky%202024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 refreshError="1"/>
      <sheetData sheetId="1" refreshError="1">
        <row r="8">
          <cell r="AJ8">
            <v>567450</v>
          </cell>
          <cell r="AN8">
            <v>119248.44</v>
          </cell>
        </row>
        <row r="22">
          <cell r="AJ22">
            <v>38100</v>
          </cell>
          <cell r="AN22">
            <v>523.34</v>
          </cell>
        </row>
        <row r="36">
          <cell r="AJ36">
            <v>550370</v>
          </cell>
          <cell r="AN36">
            <v>131658.78999999998</v>
          </cell>
        </row>
        <row r="46">
          <cell r="AJ46">
            <v>61250</v>
          </cell>
          <cell r="AN46">
            <v>17334.239999999998</v>
          </cell>
        </row>
        <row r="52">
          <cell r="AJ52">
            <v>1406450</v>
          </cell>
          <cell r="AN52">
            <v>350407.44</v>
          </cell>
        </row>
        <row r="68">
          <cell r="AJ68">
            <v>1345400</v>
          </cell>
          <cell r="AN68">
            <v>260366.37</v>
          </cell>
        </row>
        <row r="76">
          <cell r="AJ76">
            <v>3259600</v>
          </cell>
          <cell r="AN76">
            <v>243012.95</v>
          </cell>
        </row>
        <row r="91">
          <cell r="AJ91">
            <v>190000</v>
          </cell>
          <cell r="AN91">
            <v>51230</v>
          </cell>
        </row>
        <row r="95">
          <cell r="AJ95">
            <v>14796000</v>
          </cell>
          <cell r="AN95">
            <v>4142104.42</v>
          </cell>
        </row>
        <row r="120">
          <cell r="AJ120">
            <v>466250</v>
          </cell>
          <cell r="AN120">
            <v>128971.71</v>
          </cell>
        </row>
        <row r="131">
          <cell r="AJ131">
            <v>1459520</v>
          </cell>
          <cell r="AN131">
            <v>723293.86</v>
          </cell>
        </row>
        <row r="140">
          <cell r="AJ140">
            <v>2124260</v>
          </cell>
          <cell r="AN140">
            <v>328228.54000000004</v>
          </cell>
        </row>
        <row r="152">
          <cell r="AJ152">
            <v>2815380</v>
          </cell>
          <cell r="AN152">
            <v>881829.00999999989</v>
          </cell>
        </row>
        <row r="178">
          <cell r="AJ178">
            <v>844250</v>
          </cell>
          <cell r="AN178">
            <v>157926.91999999998</v>
          </cell>
        </row>
        <row r="179">
          <cell r="AJ179">
            <v>7244530</v>
          </cell>
          <cell r="AN179">
            <v>1165389.44</v>
          </cell>
        </row>
      </sheetData>
      <sheetData sheetId="2" refreshError="1"/>
      <sheetData sheetId="3" refreshError="1"/>
      <sheetData sheetId="4" refreshError="1"/>
      <sheetData sheetId="5" refreshError="1">
        <row r="4">
          <cell r="J4">
            <v>27305660</v>
          </cell>
          <cell r="K4">
            <v>7504553.1600000001</v>
          </cell>
        </row>
        <row r="5">
          <cell r="J5">
            <v>26939665</v>
          </cell>
          <cell r="K5">
            <v>7262137.4900000002</v>
          </cell>
        </row>
        <row r="8">
          <cell r="J8">
            <v>8499000</v>
          </cell>
          <cell r="K8">
            <v>70237.62</v>
          </cell>
        </row>
        <row r="9">
          <cell r="J9">
            <v>5546700</v>
          </cell>
          <cell r="K9">
            <v>915832.92999999993</v>
          </cell>
        </row>
        <row r="12">
          <cell r="J12">
            <v>1364150</v>
          </cell>
          <cell r="K12">
            <v>949442.7</v>
          </cell>
        </row>
        <row r="13">
          <cell r="J13">
            <v>4682445</v>
          </cell>
          <cell r="K13">
            <v>523555.05</v>
          </cell>
        </row>
      </sheetData>
      <sheetData sheetId="6" refreshError="1">
        <row r="3">
          <cell r="C3">
            <v>150000</v>
          </cell>
          <cell r="D3">
            <v>432</v>
          </cell>
        </row>
        <row r="4">
          <cell r="C4">
            <v>115000</v>
          </cell>
          <cell r="E4">
            <v>115000</v>
          </cell>
        </row>
        <row r="5">
          <cell r="C5">
            <v>227000</v>
          </cell>
          <cell r="D5">
            <v>56724.99</v>
          </cell>
          <cell r="E5">
            <v>227000</v>
          </cell>
        </row>
        <row r="6">
          <cell r="C6">
            <v>2542000</v>
          </cell>
          <cell r="E6">
            <v>2542000</v>
          </cell>
        </row>
        <row r="7">
          <cell r="C7">
            <v>20000</v>
          </cell>
          <cell r="D7">
            <v>5980</v>
          </cell>
        </row>
        <row r="8">
          <cell r="C8">
            <v>239000</v>
          </cell>
          <cell r="E8">
            <v>239000</v>
          </cell>
        </row>
        <row r="9">
          <cell r="C9">
            <v>4600</v>
          </cell>
          <cell r="D9">
            <v>4597.2</v>
          </cell>
        </row>
        <row r="10">
          <cell r="D10">
            <v>60000</v>
          </cell>
        </row>
        <row r="11">
          <cell r="C11">
            <v>21000</v>
          </cell>
          <cell r="E11">
            <v>21000</v>
          </cell>
        </row>
        <row r="12">
          <cell r="D12">
            <v>11644</v>
          </cell>
        </row>
        <row r="13">
          <cell r="C13">
            <v>494000</v>
          </cell>
          <cell r="D13">
            <v>493591.92</v>
          </cell>
          <cell r="E13">
            <v>494000</v>
          </cell>
        </row>
        <row r="14">
          <cell r="C14">
            <v>4100</v>
          </cell>
          <cell r="D14">
            <v>4082.4</v>
          </cell>
        </row>
        <row r="15">
          <cell r="C15">
            <v>924000</v>
          </cell>
        </row>
        <row r="16">
          <cell r="C16">
            <v>730000</v>
          </cell>
          <cell r="D16">
            <v>262798.46000000002</v>
          </cell>
        </row>
        <row r="17">
          <cell r="C17">
            <v>16000</v>
          </cell>
          <cell r="D17">
            <v>15981.96</v>
          </cell>
          <cell r="E17">
            <v>16000</v>
          </cell>
        </row>
        <row r="18">
          <cell r="C18">
            <v>10000</v>
          </cell>
          <cell r="E18">
            <v>10000</v>
          </cell>
        </row>
        <row r="19">
          <cell r="C19">
            <v>50000</v>
          </cell>
          <cell r="E19">
            <v>50000</v>
          </cell>
        </row>
      </sheetData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N8">
            <v>57250.700000000004</v>
          </cell>
        </row>
        <row r="22">
          <cell r="AN22">
            <v>43.34</v>
          </cell>
        </row>
        <row r="36">
          <cell r="AN36">
            <v>21921.199999999997</v>
          </cell>
        </row>
        <row r="46">
          <cell r="AN46">
            <v>9950.27</v>
          </cell>
        </row>
        <row r="52">
          <cell r="AN52">
            <v>115072.63000000002</v>
          </cell>
        </row>
        <row r="68">
          <cell r="AN68">
            <v>122824.87</v>
          </cell>
        </row>
        <row r="76">
          <cell r="AN76">
            <v>86109.65</v>
          </cell>
        </row>
        <row r="91">
          <cell r="AN91">
            <v>0</v>
          </cell>
        </row>
        <row r="95">
          <cell r="AN95">
            <v>1743891.16</v>
          </cell>
        </row>
        <row r="120">
          <cell r="AN120">
            <v>25444.879999999997</v>
          </cell>
        </row>
        <row r="131">
          <cell r="AN131">
            <v>68798.13</v>
          </cell>
        </row>
        <row r="140">
          <cell r="AN140">
            <v>28095.590000000004</v>
          </cell>
        </row>
        <row r="152">
          <cell r="AN152">
            <v>262083.5</v>
          </cell>
        </row>
        <row r="178">
          <cell r="AN178">
            <v>53203.880000000005</v>
          </cell>
        </row>
        <row r="179">
          <cell r="AN179">
            <v>275213.78000000003</v>
          </cell>
        </row>
      </sheetData>
      <sheetData sheetId="2"/>
      <sheetData sheetId="3"/>
      <sheetData sheetId="4"/>
      <sheetData sheetId="5">
        <row r="4">
          <cell r="K4">
            <v>2829993.45</v>
          </cell>
        </row>
        <row r="5">
          <cell r="K5">
            <v>2776445.6199999996</v>
          </cell>
        </row>
        <row r="8">
          <cell r="K8">
            <v>0</v>
          </cell>
        </row>
        <row r="9">
          <cell r="K9">
            <v>33236.730000000003</v>
          </cell>
        </row>
        <row r="12">
          <cell r="K12">
            <v>0</v>
          </cell>
        </row>
        <row r="13">
          <cell r="K13">
            <v>60221.23</v>
          </cell>
        </row>
      </sheetData>
      <sheetData sheetId="6">
        <row r="3">
          <cell r="D3"/>
        </row>
        <row r="4">
          <cell r="D4"/>
        </row>
        <row r="5">
          <cell r="D5">
            <v>18908.330000000002</v>
          </cell>
        </row>
        <row r="6">
          <cell r="D6"/>
        </row>
        <row r="7">
          <cell r="D7"/>
        </row>
        <row r="8">
          <cell r="D8"/>
        </row>
        <row r="9">
          <cell r="D9"/>
        </row>
        <row r="10">
          <cell r="D10"/>
        </row>
        <row r="11">
          <cell r="D11"/>
        </row>
        <row r="12">
          <cell r="D12">
            <v>11644</v>
          </cell>
        </row>
        <row r="13">
          <cell r="D13"/>
        </row>
        <row r="14">
          <cell r="D14"/>
        </row>
        <row r="15">
          <cell r="D15"/>
        </row>
        <row r="16">
          <cell r="D16">
            <v>2684.4</v>
          </cell>
        </row>
        <row r="17">
          <cell r="D17"/>
        </row>
        <row r="18">
          <cell r="D18"/>
        </row>
        <row r="19">
          <cell r="D19"/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N8">
            <v>87694.489999999991</v>
          </cell>
        </row>
        <row r="22">
          <cell r="AN22">
            <v>43.34</v>
          </cell>
        </row>
        <row r="36">
          <cell r="AN36">
            <v>76763.26999999999</v>
          </cell>
        </row>
        <row r="46">
          <cell r="AN46">
            <v>12601.529999999999</v>
          </cell>
        </row>
        <row r="52">
          <cell r="AN52">
            <v>234932.56</v>
          </cell>
        </row>
        <row r="68">
          <cell r="AN68">
            <v>189870.33000000002</v>
          </cell>
        </row>
        <row r="76">
          <cell r="AN76">
            <v>152908.25999999998</v>
          </cell>
        </row>
        <row r="91">
          <cell r="AN91">
            <v>0</v>
          </cell>
        </row>
        <row r="95">
          <cell r="AN95">
            <v>2929072.12</v>
          </cell>
        </row>
        <row r="120">
          <cell r="AN120">
            <v>82722.239999999991</v>
          </cell>
        </row>
        <row r="131">
          <cell r="AN131">
            <v>160358.88999999996</v>
          </cell>
        </row>
        <row r="140">
          <cell r="AN140">
            <v>297266.2</v>
          </cell>
        </row>
        <row r="152">
          <cell r="AN152">
            <v>745747.72</v>
          </cell>
        </row>
        <row r="178">
          <cell r="AN178">
            <v>104910.03</v>
          </cell>
        </row>
        <row r="179">
          <cell r="AN179">
            <v>511223.02</v>
          </cell>
        </row>
      </sheetData>
      <sheetData sheetId="2"/>
      <sheetData sheetId="3"/>
      <sheetData sheetId="4"/>
      <sheetData sheetId="5">
        <row r="4">
          <cell r="K4">
            <v>5268062.8099999996</v>
          </cell>
        </row>
        <row r="5">
          <cell r="K5">
            <v>5121785.0699999994</v>
          </cell>
        </row>
        <row r="8">
          <cell r="K8">
            <v>0</v>
          </cell>
        </row>
        <row r="9">
          <cell r="K9">
            <v>385970.28</v>
          </cell>
        </row>
        <row r="12">
          <cell r="K12">
            <v>553382.75000000012</v>
          </cell>
        </row>
        <row r="13">
          <cell r="K13">
            <v>78358.650000000009</v>
          </cell>
        </row>
      </sheetData>
      <sheetData sheetId="6">
        <row r="3">
          <cell r="D3"/>
        </row>
        <row r="4">
          <cell r="D4"/>
        </row>
        <row r="5">
          <cell r="D5">
            <v>37816.660000000003</v>
          </cell>
        </row>
        <row r="6">
          <cell r="D6"/>
        </row>
        <row r="7">
          <cell r="D7">
            <v>1420</v>
          </cell>
        </row>
        <row r="8">
          <cell r="D8"/>
        </row>
        <row r="9">
          <cell r="D9"/>
        </row>
        <row r="10">
          <cell r="D10">
            <v>60000</v>
          </cell>
        </row>
        <row r="11">
          <cell r="D11"/>
        </row>
        <row r="12">
          <cell r="D12">
            <v>11644</v>
          </cell>
        </row>
        <row r="13">
          <cell r="D13"/>
        </row>
        <row r="14">
          <cell r="D14">
            <v>4082.4</v>
          </cell>
        </row>
        <row r="15">
          <cell r="D15"/>
        </row>
        <row r="16">
          <cell r="D16">
            <v>255025.26</v>
          </cell>
        </row>
        <row r="17">
          <cell r="D17">
            <v>15981.96</v>
          </cell>
        </row>
        <row r="18">
          <cell r="D18"/>
        </row>
        <row r="19">
          <cell r="D19"/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íjmy"/>
      <sheetName val="výdavky podľa programov"/>
      <sheetName val="vývoj rozpočtu "/>
      <sheetName val="investície"/>
      <sheetName val="záväzk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>
            <v>3342969.31</v>
          </cell>
          <cell r="D3">
            <v>3315564.02</v>
          </cell>
          <cell r="E3">
            <v>3063216.03</v>
          </cell>
        </row>
        <row r="7">
          <cell r="C7">
            <v>148984.45000000001</v>
          </cell>
          <cell r="D7">
            <v>183415.26</v>
          </cell>
          <cell r="E7">
            <v>136957.75</v>
          </cell>
        </row>
        <row r="8">
          <cell r="C8">
            <v>-1749.49</v>
          </cell>
          <cell r="D8">
            <v>-4012.69</v>
          </cell>
          <cell r="E8">
            <v>-3895.59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zoomScale="90" zoomScaleNormal="90" workbookViewId="0">
      <pane xSplit="1" topLeftCell="B1" activePane="topRight" state="frozen"/>
      <selection pane="topRight" activeCell="E11" sqref="E11"/>
    </sheetView>
  </sheetViews>
  <sheetFormatPr defaultRowHeight="15" x14ac:dyDescent="0.25"/>
  <cols>
    <col min="1" max="1" width="22.85546875" style="5" customWidth="1"/>
    <col min="2" max="2" width="17.5703125" style="5" customWidth="1"/>
    <col min="3" max="3" width="20" style="5" customWidth="1"/>
    <col min="4" max="4" width="19.140625" style="5" customWidth="1"/>
    <col min="5" max="7" width="19.28515625" style="5" customWidth="1"/>
    <col min="8" max="8" width="19.42578125" style="5" customWidth="1"/>
    <col min="9" max="16384" width="9.140625" style="5"/>
  </cols>
  <sheetData>
    <row r="1" spans="1:8" ht="15.75" x14ac:dyDescent="0.25">
      <c r="A1" s="146" t="s">
        <v>40</v>
      </c>
      <c r="B1" s="146"/>
      <c r="C1" s="146"/>
      <c r="D1" s="146"/>
      <c r="E1" s="146"/>
      <c r="F1" s="146"/>
      <c r="G1" s="146"/>
      <c r="H1" s="146"/>
    </row>
    <row r="2" spans="1:8" ht="16.5" thickBot="1" x14ac:dyDescent="0.3">
      <c r="A2" s="8"/>
      <c r="B2" s="8"/>
      <c r="C2" s="8"/>
      <c r="D2" s="8"/>
      <c r="E2" s="8"/>
      <c r="F2" s="8"/>
      <c r="G2" s="8"/>
    </row>
    <row r="3" spans="1:8" s="6" customFormat="1" ht="57" thickBot="1" x14ac:dyDescent="0.35">
      <c r="A3" s="23" t="s">
        <v>37</v>
      </c>
      <c r="B3" s="24" t="s">
        <v>53</v>
      </c>
      <c r="C3" s="25" t="s">
        <v>54</v>
      </c>
      <c r="D3" s="62" t="s">
        <v>68</v>
      </c>
      <c r="E3" s="141" t="s">
        <v>55</v>
      </c>
      <c r="F3" s="96" t="s">
        <v>78</v>
      </c>
      <c r="G3" s="104" t="s">
        <v>79</v>
      </c>
      <c r="H3" s="95" t="s">
        <v>56</v>
      </c>
    </row>
    <row r="4" spans="1:8" ht="18.75" x14ac:dyDescent="0.3">
      <c r="A4" s="21" t="s">
        <v>0</v>
      </c>
      <c r="B4" s="22">
        <f>'[1]sumár '!$J$4</f>
        <v>27305660</v>
      </c>
      <c r="C4" s="68">
        <f>'[2]sumár '!$K$4</f>
        <v>2829993.45</v>
      </c>
      <c r="D4" s="55">
        <f>'[3]sumár '!$K$4</f>
        <v>5268062.8099999996</v>
      </c>
      <c r="E4" s="142">
        <f>'[1]sumár '!$K$4</f>
        <v>7504553.1600000001</v>
      </c>
      <c r="F4" s="68">
        <v>14200000</v>
      </c>
      <c r="G4" s="105">
        <v>20651000</v>
      </c>
      <c r="H4" s="98">
        <v>27447218</v>
      </c>
    </row>
    <row r="5" spans="1:8" ht="18.75" x14ac:dyDescent="0.3">
      <c r="A5" s="14" t="s">
        <v>1</v>
      </c>
      <c r="B5" s="17">
        <f>'[1]sumár '!$J$5</f>
        <v>26939665</v>
      </c>
      <c r="C5" s="49">
        <f>'[2]sumár '!$K$5</f>
        <v>2776445.6199999996</v>
      </c>
      <c r="D5" s="56">
        <f>'[3]sumár '!$K$5</f>
        <v>5121785.0699999994</v>
      </c>
      <c r="E5" s="102">
        <f>'[1]sumár '!$K$5</f>
        <v>7262137.4900000002</v>
      </c>
      <c r="F5" s="97">
        <v>13865237</v>
      </c>
      <c r="G5" s="106">
        <v>20825562</v>
      </c>
      <c r="H5" s="99">
        <v>27769107</v>
      </c>
    </row>
    <row r="6" spans="1:8" s="6" customFormat="1" ht="18.75" x14ac:dyDescent="0.3">
      <c r="A6" s="15" t="s">
        <v>2</v>
      </c>
      <c r="B6" s="18">
        <f>B4-B5</f>
        <v>365995</v>
      </c>
      <c r="C6" s="50">
        <f>C4-C5</f>
        <v>53547.83000000054</v>
      </c>
      <c r="D6" s="57">
        <f t="shared" ref="D6:G6" si="0">D4-D5</f>
        <v>146277.74000000022</v>
      </c>
      <c r="E6" s="143">
        <f t="shared" si="0"/>
        <v>242415.66999999993</v>
      </c>
      <c r="F6" s="50">
        <f t="shared" si="0"/>
        <v>334763</v>
      </c>
      <c r="G6" s="13">
        <f t="shared" si="0"/>
        <v>-174562</v>
      </c>
      <c r="H6" s="100">
        <f>H4-H5</f>
        <v>-321889</v>
      </c>
    </row>
    <row r="7" spans="1:8" ht="18.75" x14ac:dyDescent="0.3">
      <c r="A7" s="14" t="s">
        <v>3</v>
      </c>
      <c r="B7" s="17">
        <f>'[1]sumár '!$J$8</f>
        <v>8499000</v>
      </c>
      <c r="C7" s="49">
        <f>'[2]sumár '!$K$8</f>
        <v>0</v>
      </c>
      <c r="D7" s="56">
        <f>'[3]sumár '!$K$8</f>
        <v>0</v>
      </c>
      <c r="E7" s="102">
        <f>'[1]sumár '!$K$8</f>
        <v>70237.62</v>
      </c>
      <c r="F7" s="49">
        <v>487000</v>
      </c>
      <c r="G7" s="12">
        <v>2214000</v>
      </c>
      <c r="H7" s="101">
        <v>5536072</v>
      </c>
    </row>
    <row r="8" spans="1:8" ht="18.75" x14ac:dyDescent="0.3">
      <c r="A8" s="14" t="s">
        <v>4</v>
      </c>
      <c r="B8" s="17">
        <f>'[1]sumár '!$J$9</f>
        <v>5546700</v>
      </c>
      <c r="C8" s="49">
        <f>'[2]sumár '!$K$9</f>
        <v>33236.730000000003</v>
      </c>
      <c r="D8" s="56">
        <f>'[3]sumár '!$K$9</f>
        <v>385970.28</v>
      </c>
      <c r="E8" s="102">
        <f>'[1]sumár '!$K$9</f>
        <v>915832.92999999993</v>
      </c>
      <c r="F8" s="49">
        <v>1695188</v>
      </c>
      <c r="G8" s="12">
        <v>2028058</v>
      </c>
      <c r="H8" s="101">
        <v>4739888</v>
      </c>
    </row>
    <row r="9" spans="1:8" s="6" customFormat="1" ht="18.75" x14ac:dyDescent="0.3">
      <c r="A9" s="15" t="s">
        <v>5</v>
      </c>
      <c r="B9" s="18">
        <f>B7-B8</f>
        <v>2952300</v>
      </c>
      <c r="C9" s="50">
        <f>C7-C8</f>
        <v>-33236.730000000003</v>
      </c>
      <c r="D9" s="57">
        <f t="shared" ref="D9:G9" si="1">D7-D8</f>
        <v>-385970.28</v>
      </c>
      <c r="E9" s="143">
        <f t="shared" si="1"/>
        <v>-845595.30999999994</v>
      </c>
      <c r="F9" s="50">
        <f t="shared" si="1"/>
        <v>-1208188</v>
      </c>
      <c r="G9" s="13">
        <f t="shared" si="1"/>
        <v>185942</v>
      </c>
      <c r="H9" s="100">
        <f>H7-H8</f>
        <v>796184</v>
      </c>
    </row>
    <row r="10" spans="1:8" ht="18.75" x14ac:dyDescent="0.3">
      <c r="A10" s="14" t="s">
        <v>6</v>
      </c>
      <c r="B10" s="17">
        <f>'[1]sumár '!$J$12</f>
        <v>1364150</v>
      </c>
      <c r="C10" s="49">
        <f>'[2]sumár '!$K$12</f>
        <v>0</v>
      </c>
      <c r="D10" s="56">
        <f>'[3]sumár '!$K$12</f>
        <v>553382.75000000012</v>
      </c>
      <c r="E10" s="102">
        <f>'[1]sumár '!$K$12</f>
        <v>949442.7</v>
      </c>
      <c r="F10" s="49">
        <v>2672500</v>
      </c>
      <c r="G10" s="12">
        <v>3310000</v>
      </c>
      <c r="H10" s="101">
        <v>4873650</v>
      </c>
    </row>
    <row r="11" spans="1:8" ht="18.75" x14ac:dyDescent="0.3">
      <c r="A11" s="14" t="s">
        <v>7</v>
      </c>
      <c r="B11" s="17">
        <f>'[1]sumár '!$J$13</f>
        <v>4682445</v>
      </c>
      <c r="C11" s="49">
        <f>'[2]sumár '!$K$13</f>
        <v>60221.23</v>
      </c>
      <c r="D11" s="56">
        <f>'[3]sumár '!$K$13</f>
        <v>78358.650000000009</v>
      </c>
      <c r="E11" s="102">
        <f>'[1]sumár '!$K$13</f>
        <v>523555.05</v>
      </c>
      <c r="F11" s="49">
        <v>1459600</v>
      </c>
      <c r="G11" s="12">
        <v>3768100</v>
      </c>
      <c r="H11" s="101">
        <v>5347945</v>
      </c>
    </row>
    <row r="12" spans="1:8" s="6" customFormat="1" ht="18.75" x14ac:dyDescent="0.3">
      <c r="A12" s="15" t="s">
        <v>8</v>
      </c>
      <c r="B12" s="18">
        <f>B10-B11</f>
        <v>-3318295</v>
      </c>
      <c r="C12" s="50">
        <f>C10-C11</f>
        <v>-60221.23</v>
      </c>
      <c r="D12" s="57">
        <f t="shared" ref="D12:G12" si="2">D10-D11</f>
        <v>475024.10000000009</v>
      </c>
      <c r="E12" s="143">
        <f t="shared" si="2"/>
        <v>425887.64999999997</v>
      </c>
      <c r="F12" s="50">
        <f t="shared" si="2"/>
        <v>1212900</v>
      </c>
      <c r="G12" s="13">
        <f t="shared" si="2"/>
        <v>-458100</v>
      </c>
      <c r="H12" s="100">
        <f>H10-H11</f>
        <v>-474295</v>
      </c>
    </row>
    <row r="13" spans="1:8" ht="18.75" x14ac:dyDescent="0.3">
      <c r="A13" s="14" t="s">
        <v>9</v>
      </c>
      <c r="B13" s="17">
        <f>B4+B7+B10</f>
        <v>37168810</v>
      </c>
      <c r="C13" s="49">
        <f>C4+C7+C10</f>
        <v>2829993.45</v>
      </c>
      <c r="D13" s="56">
        <f t="shared" ref="D13:G13" si="3">D4+D7+D10</f>
        <v>5821445.5599999996</v>
      </c>
      <c r="E13" s="144">
        <f t="shared" si="3"/>
        <v>8524233.4800000004</v>
      </c>
      <c r="F13" s="49">
        <f>F4+F7+F10</f>
        <v>17359500</v>
      </c>
      <c r="G13" s="12">
        <f t="shared" si="3"/>
        <v>26175000</v>
      </c>
      <c r="H13" s="102">
        <f t="shared" ref="H13:H14" si="4">H4+H7+H10</f>
        <v>37856940</v>
      </c>
    </row>
    <row r="14" spans="1:8" ht="18.75" x14ac:dyDescent="0.3">
      <c r="A14" s="14" t="s">
        <v>10</v>
      </c>
      <c r="B14" s="17">
        <f>B5+B8+B11</f>
        <v>37168810</v>
      </c>
      <c r="C14" s="49">
        <f>C5+C8+C11</f>
        <v>2869903.5799999996</v>
      </c>
      <c r="D14" s="56">
        <f t="shared" ref="D14:G14" si="5">D5+D8+D11</f>
        <v>5586114</v>
      </c>
      <c r="E14" s="144">
        <f t="shared" si="5"/>
        <v>8701525.4700000007</v>
      </c>
      <c r="F14" s="49">
        <f t="shared" si="5"/>
        <v>17020025</v>
      </c>
      <c r="G14" s="12">
        <f t="shared" si="5"/>
        <v>26621720</v>
      </c>
      <c r="H14" s="102">
        <f t="shared" si="4"/>
        <v>37856940</v>
      </c>
    </row>
    <row r="15" spans="1:8" s="6" customFormat="1" ht="19.5" thickBot="1" x14ac:dyDescent="0.35">
      <c r="A15" s="16" t="s">
        <v>11</v>
      </c>
      <c r="B15" s="19">
        <f>B13-B14</f>
        <v>0</v>
      </c>
      <c r="C15" s="64">
        <f>C13-C14</f>
        <v>-39910.129999999423</v>
      </c>
      <c r="D15" s="63">
        <f t="shared" ref="D15:G15" si="6">D13-D14</f>
        <v>235331.55999999959</v>
      </c>
      <c r="E15" s="145">
        <f t="shared" si="6"/>
        <v>-177291.99000000022</v>
      </c>
      <c r="F15" s="64">
        <f t="shared" si="6"/>
        <v>339475</v>
      </c>
      <c r="G15" s="20">
        <f t="shared" si="6"/>
        <v>-446720</v>
      </c>
      <c r="H15" s="103">
        <f>H13-H14</f>
        <v>0</v>
      </c>
    </row>
    <row r="16" spans="1:8" x14ac:dyDescent="0.25">
      <c r="D16" s="7"/>
      <c r="E16" s="7"/>
      <c r="F16" s="7"/>
      <c r="G16" s="7"/>
    </row>
    <row r="20" spans="4:7" x14ac:dyDescent="0.25">
      <c r="D20" s="11"/>
      <c r="E20" s="11"/>
      <c r="F20" s="11"/>
      <c r="G20" s="11"/>
    </row>
  </sheetData>
  <mergeCells count="1">
    <mergeCell ref="A1:H1"/>
  </mergeCells>
  <phoneticPr fontId="0" type="noConversion"/>
  <pageMargins left="0.39370078740157483" right="0" top="0" bottom="0" header="0" footer="0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"/>
  <sheetViews>
    <sheetView workbookViewId="0">
      <pane xSplit="1" topLeftCell="B1" activePane="topRight" state="frozen"/>
      <selection pane="topRight" sqref="A1:H1"/>
    </sheetView>
  </sheetViews>
  <sheetFormatPr defaultRowHeight="15" x14ac:dyDescent="0.25"/>
  <cols>
    <col min="1" max="1" width="35.85546875" style="5" customWidth="1"/>
    <col min="2" max="2" width="15.85546875" style="5" customWidth="1"/>
    <col min="3" max="3" width="12.140625" style="5" customWidth="1"/>
    <col min="4" max="4" width="13.7109375" style="5" customWidth="1"/>
    <col min="5" max="8" width="15" style="5" customWidth="1"/>
    <col min="9" max="10" width="9.140625" style="5"/>
    <col min="11" max="11" width="10.140625" style="5" bestFit="1" customWidth="1"/>
    <col min="12" max="16384" width="9.140625" style="5"/>
  </cols>
  <sheetData>
    <row r="1" spans="1:11" ht="15.75" x14ac:dyDescent="0.25">
      <c r="A1" s="146" t="s">
        <v>34</v>
      </c>
      <c r="B1" s="146"/>
      <c r="C1" s="146"/>
      <c r="D1" s="146"/>
      <c r="E1" s="146"/>
      <c r="F1" s="146"/>
      <c r="G1" s="146"/>
      <c r="H1" s="146"/>
    </row>
    <row r="2" spans="1:11" ht="15.75" thickBot="1" x14ac:dyDescent="0.3"/>
    <row r="3" spans="1:11" s="6" customFormat="1" ht="48" thickBot="1" x14ac:dyDescent="0.3">
      <c r="A3" s="31" t="s">
        <v>38</v>
      </c>
      <c r="B3" s="32" t="s">
        <v>57</v>
      </c>
      <c r="C3" s="33" t="s">
        <v>58</v>
      </c>
      <c r="D3" s="91" t="s">
        <v>69</v>
      </c>
      <c r="E3" s="115" t="s">
        <v>59</v>
      </c>
      <c r="F3" s="33" t="s">
        <v>80</v>
      </c>
      <c r="G3" s="72" t="s">
        <v>81</v>
      </c>
      <c r="H3" s="78" t="s">
        <v>60</v>
      </c>
    </row>
    <row r="4" spans="1:11" ht="15.75" x14ac:dyDescent="0.25">
      <c r="A4" s="29" t="s">
        <v>12</v>
      </c>
      <c r="B4" s="30">
        <f>'[1]výdavky '!$AJ$8</f>
        <v>567450</v>
      </c>
      <c r="C4" s="73">
        <f>'[2]výdavky '!$AN$8</f>
        <v>57250.700000000004</v>
      </c>
      <c r="D4" s="82">
        <f>'[3]výdavky '!$AN$8</f>
        <v>87694.489999999991</v>
      </c>
      <c r="E4" s="116">
        <f>'[1]výdavky '!$AN$8</f>
        <v>119248.44</v>
      </c>
      <c r="F4" s="73">
        <f>213040+50000</f>
        <v>263040</v>
      </c>
      <c r="G4" s="111">
        <f>319500+100000</f>
        <v>419500</v>
      </c>
      <c r="H4" s="107">
        <v>576080</v>
      </c>
      <c r="I4" s="131"/>
      <c r="J4" s="131"/>
      <c r="K4" s="140"/>
    </row>
    <row r="5" spans="1:11" ht="15.75" x14ac:dyDescent="0.25">
      <c r="A5" s="26" t="s">
        <v>13</v>
      </c>
      <c r="B5" s="27">
        <f>'[1]výdavky '!$AJ$22</f>
        <v>38100</v>
      </c>
      <c r="C5" s="74">
        <f>'[2]výdavky '!$AN$22</f>
        <v>43.34</v>
      </c>
      <c r="D5" s="83">
        <f>'[3]výdavky '!$AN$22</f>
        <v>43.34</v>
      </c>
      <c r="E5" s="117">
        <f>'[1]výdavky '!$AN$22</f>
        <v>523.34</v>
      </c>
      <c r="F5" s="74">
        <v>22000</v>
      </c>
      <c r="G5" s="112">
        <v>33100</v>
      </c>
      <c r="H5" s="108">
        <v>44100</v>
      </c>
      <c r="I5" s="131"/>
      <c r="J5" s="131"/>
      <c r="K5" s="140"/>
    </row>
    <row r="6" spans="1:11" ht="15.75" x14ac:dyDescent="0.25">
      <c r="A6" s="26" t="s">
        <v>14</v>
      </c>
      <c r="B6" s="27">
        <f>'[1]výdavky '!$AJ$36</f>
        <v>550370</v>
      </c>
      <c r="C6" s="74">
        <f>'[2]výdavky '!$AN$36</f>
        <v>21921.199999999997</v>
      </c>
      <c r="D6" s="83">
        <f>'[3]výdavky '!$AN$36</f>
        <v>76763.26999999999</v>
      </c>
      <c r="E6" s="117">
        <f>'[1]výdavky '!$AN$36</f>
        <v>131658.78999999998</v>
      </c>
      <c r="F6" s="74">
        <v>279435</v>
      </c>
      <c r="G6" s="112">
        <f>419200+10150</f>
        <v>429350</v>
      </c>
      <c r="H6" s="108">
        <v>569020</v>
      </c>
      <c r="I6" s="131"/>
      <c r="J6" s="131"/>
      <c r="K6" s="140"/>
    </row>
    <row r="7" spans="1:11" ht="15.75" x14ac:dyDescent="0.25">
      <c r="A7" s="26" t="s">
        <v>15</v>
      </c>
      <c r="B7" s="27">
        <f>'[1]výdavky '!$AJ$46</f>
        <v>61250</v>
      </c>
      <c r="C7" s="74">
        <f>'[2]výdavky '!$AN$46</f>
        <v>9950.27</v>
      </c>
      <c r="D7" s="83">
        <f>'[3]výdavky '!$AN$46</f>
        <v>12601.529999999999</v>
      </c>
      <c r="E7" s="117">
        <f>'[1]výdavky '!$AN$46</f>
        <v>17334.239999999998</v>
      </c>
      <c r="F7" s="74">
        <f>31500</f>
        <v>31500</v>
      </c>
      <c r="G7" s="112">
        <v>47100</v>
      </c>
      <c r="H7" s="108">
        <v>62750</v>
      </c>
      <c r="I7" s="131"/>
      <c r="J7" s="131"/>
      <c r="K7" s="140"/>
    </row>
    <row r="8" spans="1:11" ht="15.75" x14ac:dyDescent="0.25">
      <c r="A8" s="26" t="s">
        <v>16</v>
      </c>
      <c r="B8" s="27">
        <f>'[1]výdavky '!$AJ$52</f>
        <v>1406450</v>
      </c>
      <c r="C8" s="74">
        <f>'[2]výdavky '!$AN$52</f>
        <v>115072.63000000002</v>
      </c>
      <c r="D8" s="83">
        <f>'[3]výdavky '!$AN$52</f>
        <v>234932.56</v>
      </c>
      <c r="E8" s="117">
        <f>'[1]výdavky '!$AN$52</f>
        <v>350407.44</v>
      </c>
      <c r="F8" s="74">
        <v>645700</v>
      </c>
      <c r="G8" s="112">
        <f>968500+115000</f>
        <v>1083500</v>
      </c>
      <c r="H8" s="108">
        <v>1406450</v>
      </c>
      <c r="I8" s="131"/>
      <c r="J8" s="131"/>
      <c r="K8" s="140"/>
    </row>
    <row r="9" spans="1:11" ht="15.75" x14ac:dyDescent="0.25">
      <c r="A9" s="26" t="s">
        <v>17</v>
      </c>
      <c r="B9" s="27">
        <f>'[1]výdavky '!$AJ$68</f>
        <v>1345400</v>
      </c>
      <c r="C9" s="74">
        <f>'[2]výdavky '!$AN$68</f>
        <v>122824.87</v>
      </c>
      <c r="D9" s="83">
        <f>'[3]výdavky '!$AN$68</f>
        <v>189870.33000000002</v>
      </c>
      <c r="E9" s="117">
        <f>'[1]výdavky '!$AN$68</f>
        <v>260366.37</v>
      </c>
      <c r="F9" s="74">
        <f>610000</f>
        <v>610000</v>
      </c>
      <c r="G9" s="112">
        <v>933700</v>
      </c>
      <c r="H9" s="108">
        <v>1245400</v>
      </c>
      <c r="I9" s="131"/>
      <c r="J9" s="131"/>
      <c r="K9" s="140"/>
    </row>
    <row r="10" spans="1:11" ht="15.75" x14ac:dyDescent="0.25">
      <c r="A10" s="26" t="s">
        <v>18</v>
      </c>
      <c r="B10" s="27">
        <f>'[1]výdavky '!$AJ$76</f>
        <v>3259600</v>
      </c>
      <c r="C10" s="74">
        <f>'[2]výdavky '!$AN$76</f>
        <v>86109.65</v>
      </c>
      <c r="D10" s="83">
        <f>'[3]výdavky '!$AN$76</f>
        <v>152908.25999999998</v>
      </c>
      <c r="E10" s="117">
        <f>'[1]výdavky '!$AN$76</f>
        <v>243012.95</v>
      </c>
      <c r="F10" s="74">
        <f>230300+123450</f>
        <v>353750</v>
      </c>
      <c r="G10" s="112">
        <f>352300+180170</f>
        <v>532470</v>
      </c>
      <c r="H10" s="108">
        <v>3259600</v>
      </c>
      <c r="I10" s="131"/>
      <c r="J10" s="131"/>
      <c r="K10" s="140"/>
    </row>
    <row r="11" spans="1:11" ht="15.75" x14ac:dyDescent="0.25">
      <c r="A11" s="26" t="s">
        <v>19</v>
      </c>
      <c r="B11" s="27">
        <f>'[1]výdavky '!$AJ$91</f>
        <v>190000</v>
      </c>
      <c r="C11" s="74">
        <f>'[2]výdavky '!$AN$91</f>
        <v>0</v>
      </c>
      <c r="D11" s="83">
        <f>'[3]výdavky '!$AN$91</f>
        <v>0</v>
      </c>
      <c r="E11" s="117">
        <f>'[1]výdavky '!$AN$91</f>
        <v>51230</v>
      </c>
      <c r="F11" s="74">
        <v>95000</v>
      </c>
      <c r="G11" s="112">
        <v>142400</v>
      </c>
      <c r="H11" s="108">
        <v>190000</v>
      </c>
      <c r="I11" s="131"/>
      <c r="J11" s="131"/>
      <c r="K11" s="140"/>
    </row>
    <row r="12" spans="1:11" ht="15.75" x14ac:dyDescent="0.25">
      <c r="A12" s="26" t="s">
        <v>20</v>
      </c>
      <c r="B12" s="28">
        <f>'[1]výdavky '!$AJ$95</f>
        <v>14796000</v>
      </c>
      <c r="C12" s="75">
        <f>'[2]výdavky '!$AN$95</f>
        <v>1743891.16</v>
      </c>
      <c r="D12" s="84">
        <f>'[3]výdavky '!$AN$95</f>
        <v>2929072.12</v>
      </c>
      <c r="E12" s="118">
        <f>'[1]výdavky '!$AN$95</f>
        <v>4142104.42</v>
      </c>
      <c r="F12" s="75">
        <f>7492000+264900</f>
        <v>7756900</v>
      </c>
      <c r="G12" s="113">
        <f>11236500+340900</f>
        <v>11577400</v>
      </c>
      <c r="H12" s="109">
        <v>15344024</v>
      </c>
      <c r="I12" s="131"/>
      <c r="J12" s="131"/>
      <c r="K12" s="140"/>
    </row>
    <row r="13" spans="1:11" ht="15.75" x14ac:dyDescent="0.25">
      <c r="A13" s="26" t="s">
        <v>21</v>
      </c>
      <c r="B13" s="28">
        <f>'[1]výdavky '!$AJ$120</f>
        <v>466250</v>
      </c>
      <c r="C13" s="75">
        <f>'[2]výdavky '!$AN$120</f>
        <v>25444.879999999997</v>
      </c>
      <c r="D13" s="84">
        <f>'[3]výdavky '!$AN$120</f>
        <v>82722.239999999991</v>
      </c>
      <c r="E13" s="118">
        <f>'[1]výdavky '!$AN$120</f>
        <v>128971.71</v>
      </c>
      <c r="F13" s="75">
        <v>231000</v>
      </c>
      <c r="G13" s="113">
        <v>349600</v>
      </c>
      <c r="H13" s="109">
        <v>466250</v>
      </c>
      <c r="I13" s="131"/>
      <c r="J13" s="131"/>
      <c r="K13" s="140"/>
    </row>
    <row r="14" spans="1:11" ht="15.75" x14ac:dyDescent="0.25">
      <c r="A14" s="26" t="s">
        <v>22</v>
      </c>
      <c r="B14" s="28">
        <f>'[1]výdavky '!$AJ$131</f>
        <v>1459520</v>
      </c>
      <c r="C14" s="75">
        <f>'[2]výdavky '!$AN$131</f>
        <v>68798.13</v>
      </c>
      <c r="D14" s="84">
        <f>'[3]výdavky '!$AN$131</f>
        <v>160358.88999999996</v>
      </c>
      <c r="E14" s="118">
        <f>'[1]výdavky '!$AN$131</f>
        <v>723293.86</v>
      </c>
      <c r="F14" s="75">
        <f>505700+498100</f>
        <v>1003800</v>
      </c>
      <c r="G14" s="113">
        <f>758300+498100</f>
        <v>1256400</v>
      </c>
      <c r="H14" s="109">
        <v>1509220</v>
      </c>
      <c r="I14" s="131"/>
      <c r="J14" s="131"/>
      <c r="K14" s="140"/>
    </row>
    <row r="15" spans="1:11" ht="15.75" x14ac:dyDescent="0.25">
      <c r="A15" s="26" t="s">
        <v>23</v>
      </c>
      <c r="B15" s="27">
        <f>'[1]výdavky '!$AJ$140</f>
        <v>2124260</v>
      </c>
      <c r="C15" s="74">
        <f>'[2]výdavky '!$AN$140</f>
        <v>28095.590000000004</v>
      </c>
      <c r="D15" s="83">
        <f>'[3]výdavky '!$AN$140</f>
        <v>297266.2</v>
      </c>
      <c r="E15" s="117">
        <f>'[1]výdavky '!$AN$140</f>
        <v>328228.54000000004</v>
      </c>
      <c r="F15" s="74">
        <f>237300+720000</f>
        <v>957300</v>
      </c>
      <c r="G15" s="112">
        <f>355800+730000</f>
        <v>1085800</v>
      </c>
      <c r="H15" s="108">
        <v>1211528</v>
      </c>
      <c r="I15" s="131"/>
      <c r="J15" s="131"/>
      <c r="K15" s="140"/>
    </row>
    <row r="16" spans="1:11" ht="15.75" x14ac:dyDescent="0.25">
      <c r="A16" s="26" t="s">
        <v>24</v>
      </c>
      <c r="B16" s="27">
        <f>'[1]výdavky '!$AJ$152</f>
        <v>2815380</v>
      </c>
      <c r="C16" s="74">
        <f>'[2]výdavky '!$AN$152</f>
        <v>262083.5</v>
      </c>
      <c r="D16" s="83">
        <f>'[3]výdavky '!$AN$152</f>
        <v>745747.72</v>
      </c>
      <c r="E16" s="117">
        <f>'[1]výdavky '!$AN$152</f>
        <v>881829.00999999989</v>
      </c>
      <c r="F16" s="74">
        <f>1524000+26000</f>
        <v>1550000</v>
      </c>
      <c r="G16" s="112">
        <f>2286700+26000</f>
        <v>2312700</v>
      </c>
      <c r="H16" s="108">
        <v>3081675</v>
      </c>
      <c r="I16" s="131"/>
      <c r="J16" s="131"/>
      <c r="K16" s="140"/>
    </row>
    <row r="17" spans="1:11" ht="15.75" x14ac:dyDescent="0.25">
      <c r="A17" s="26" t="s">
        <v>25</v>
      </c>
      <c r="B17" s="27">
        <f>'[1]výdavky '!$AJ$178</f>
        <v>844250</v>
      </c>
      <c r="C17" s="74">
        <f>'[2]výdavky '!$AN$178</f>
        <v>53203.880000000005</v>
      </c>
      <c r="D17" s="83">
        <f>'[3]výdavky '!$AN$178</f>
        <v>104910.03</v>
      </c>
      <c r="E17" s="117">
        <f>'[1]výdavky '!$AN$178</f>
        <v>157926.91999999998</v>
      </c>
      <c r="F17" s="74">
        <f>338300+106500</f>
        <v>444800</v>
      </c>
      <c r="G17" s="112">
        <f>507200+160000</f>
        <v>667200</v>
      </c>
      <c r="H17" s="108">
        <v>889250</v>
      </c>
      <c r="I17" s="131"/>
      <c r="J17" s="131"/>
      <c r="K17" s="140"/>
    </row>
    <row r="18" spans="1:11" ht="16.5" thickBot="1" x14ac:dyDescent="0.3">
      <c r="A18" s="34" t="s">
        <v>26</v>
      </c>
      <c r="B18" s="35">
        <f>'[1]výdavky '!$AJ$179</f>
        <v>7244530</v>
      </c>
      <c r="C18" s="85">
        <f>'[2]výdavky '!$AN$179</f>
        <v>275213.78000000003</v>
      </c>
      <c r="D18" s="92">
        <f>'[3]výdavky '!$AN$179</f>
        <v>511223.02</v>
      </c>
      <c r="E18" s="119">
        <f>'[1]výdavky '!$AN$179</f>
        <v>1165389.44</v>
      </c>
      <c r="F18" s="120">
        <f>1410000+12700+110000+243100+1000000</f>
        <v>2775800</v>
      </c>
      <c r="G18" s="114">
        <f>2115700+27700+1865000+243100+1500000</f>
        <v>5751500</v>
      </c>
      <c r="H18" s="110">
        <v>8001593</v>
      </c>
      <c r="I18" s="131"/>
      <c r="J18" s="131"/>
      <c r="K18" s="140"/>
    </row>
    <row r="19" spans="1:11" s="6" customFormat="1" ht="16.5" thickBot="1" x14ac:dyDescent="0.3">
      <c r="A19" s="31" t="s">
        <v>27</v>
      </c>
      <c r="B19" s="36">
        <f t="shared" ref="B19:G19" si="0">SUM(B4:B18)</f>
        <v>37168810</v>
      </c>
      <c r="C19" s="37">
        <f>SUM(C4:C18)</f>
        <v>2869903.5799999991</v>
      </c>
      <c r="D19" s="76">
        <f t="shared" si="0"/>
        <v>5586114</v>
      </c>
      <c r="E19" s="77">
        <f t="shared" si="0"/>
        <v>8701525.4700000007</v>
      </c>
      <c r="F19" s="37">
        <f t="shared" si="0"/>
        <v>17020025</v>
      </c>
      <c r="G19" s="76">
        <f t="shared" si="0"/>
        <v>26621720</v>
      </c>
      <c r="H19" s="76">
        <f>SUM(H4:H18)</f>
        <v>37856940</v>
      </c>
      <c r="I19" s="131"/>
      <c r="J19" s="131"/>
      <c r="K19" s="140"/>
    </row>
    <row r="20" spans="1:11" ht="15.75" x14ac:dyDescent="0.25">
      <c r="I20" s="131"/>
      <c r="J20" s="131"/>
      <c r="K20" s="140"/>
    </row>
    <row r="21" spans="1:11" ht="15.75" x14ac:dyDescent="0.25">
      <c r="I21" s="131"/>
      <c r="J21" s="131"/>
      <c r="K21" s="140"/>
    </row>
    <row r="22" spans="1:11" ht="15.75" x14ac:dyDescent="0.25">
      <c r="I22" s="131"/>
      <c r="J22" s="131"/>
      <c r="K22" s="140"/>
    </row>
    <row r="23" spans="1:11" ht="15.75" x14ac:dyDescent="0.25">
      <c r="I23" s="131"/>
      <c r="J23" s="131"/>
      <c r="K23" s="140"/>
    </row>
    <row r="24" spans="1:11" ht="15.75" x14ac:dyDescent="0.25">
      <c r="I24" s="131"/>
      <c r="J24" s="131"/>
      <c r="K24" s="140"/>
    </row>
  </sheetData>
  <mergeCells count="1">
    <mergeCell ref="A1:H1"/>
  </mergeCells>
  <phoneticPr fontId="0" type="noConversion"/>
  <pageMargins left="0.59055118110236227" right="0" top="0.78740157480314965" bottom="0.78740157480314965" header="0.31496062992125984" footer="0.31496062992125984"/>
  <pageSetup paperSize="9" scale="57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3"/>
  <sheetViews>
    <sheetView workbookViewId="0">
      <pane xSplit="3" topLeftCell="D1" activePane="topRight" state="frozen"/>
      <selection pane="topRight" sqref="A1:H1"/>
    </sheetView>
  </sheetViews>
  <sheetFormatPr defaultRowHeight="15" x14ac:dyDescent="0.25"/>
  <cols>
    <col min="1" max="1" width="16.140625" customWidth="1"/>
    <col min="2" max="2" width="22" customWidth="1"/>
    <col min="3" max="3" width="15.42578125" customWidth="1"/>
    <col min="4" max="4" width="13.85546875" customWidth="1"/>
    <col min="5" max="8" width="14.5703125" customWidth="1"/>
  </cols>
  <sheetData>
    <row r="1" spans="1:8" ht="15.75" x14ac:dyDescent="0.25">
      <c r="A1" s="153" t="s">
        <v>35</v>
      </c>
      <c r="B1" s="153"/>
      <c r="C1" s="153"/>
      <c r="D1" s="153"/>
      <c r="E1" s="153"/>
      <c r="F1" s="153"/>
      <c r="G1" s="153"/>
      <c r="H1" s="153"/>
    </row>
    <row r="2" spans="1:8" ht="16.5" thickBot="1" x14ac:dyDescent="0.3">
      <c r="A2" s="9"/>
      <c r="B2" s="9"/>
      <c r="C2" s="9"/>
      <c r="D2" s="9"/>
      <c r="E2" s="9"/>
      <c r="F2" s="9"/>
      <c r="G2" s="9"/>
      <c r="H2" s="9"/>
    </row>
    <row r="3" spans="1:8" s="1" customFormat="1" ht="48" thickBot="1" x14ac:dyDescent="0.3">
      <c r="A3" s="149" t="s">
        <v>39</v>
      </c>
      <c r="B3" s="150"/>
      <c r="C3" s="40" t="s">
        <v>61</v>
      </c>
      <c r="D3" s="45" t="s">
        <v>70</v>
      </c>
      <c r="E3" s="121" t="s">
        <v>62</v>
      </c>
      <c r="F3" s="33" t="s">
        <v>82</v>
      </c>
      <c r="G3" s="72" t="s">
        <v>83</v>
      </c>
      <c r="H3" s="78" t="s">
        <v>84</v>
      </c>
    </row>
    <row r="4" spans="1:8" ht="15.75" x14ac:dyDescent="0.25">
      <c r="A4" s="147" t="s">
        <v>28</v>
      </c>
      <c r="B4" s="39" t="s">
        <v>29</v>
      </c>
      <c r="C4" s="61">
        <f>[4]záväzky!$C$3</f>
        <v>3342969.31</v>
      </c>
      <c r="D4" s="60">
        <f>[4]záväzky!$D$3</f>
        <v>3315564.02</v>
      </c>
      <c r="E4" s="122">
        <f>[4]záväzky!$E$3</f>
        <v>3063216.03</v>
      </c>
      <c r="F4" s="61">
        <v>2738448</v>
      </c>
      <c r="G4" s="60">
        <v>2566724</v>
      </c>
      <c r="H4" s="87">
        <v>2509893</v>
      </c>
    </row>
    <row r="5" spans="1:8" ht="15.75" x14ac:dyDescent="0.25">
      <c r="A5" s="148"/>
      <c r="B5" s="38" t="s">
        <v>30</v>
      </c>
      <c r="C5" s="53">
        <f>[4]záväzky!$C$4</f>
        <v>0</v>
      </c>
      <c r="D5" s="51">
        <f>[4]záväzky!$D$4</f>
        <v>0</v>
      </c>
      <c r="E5" s="123">
        <f>[4]záväzky!$E$4</f>
        <v>0</v>
      </c>
      <c r="F5" s="53">
        <f>[4]záväzky!$L$4</f>
        <v>0</v>
      </c>
      <c r="G5" s="51">
        <f>[4]záväzky!$M$4</f>
        <v>0</v>
      </c>
      <c r="H5" s="66">
        <f>[4]záväzky!$N$4</f>
        <v>0</v>
      </c>
    </row>
    <row r="6" spans="1:8" ht="15.75" x14ac:dyDescent="0.25">
      <c r="A6" s="148"/>
      <c r="B6" s="38" t="s">
        <v>33</v>
      </c>
      <c r="C6" s="53">
        <v>0</v>
      </c>
      <c r="D6" s="51">
        <v>0</v>
      </c>
      <c r="E6" s="123">
        <v>0</v>
      </c>
      <c r="F6" s="53"/>
      <c r="G6" s="51"/>
      <c r="H6" s="66"/>
    </row>
    <row r="7" spans="1:8" ht="15.75" x14ac:dyDescent="0.25">
      <c r="A7" s="148"/>
      <c r="B7" s="38" t="s">
        <v>31</v>
      </c>
      <c r="C7" s="53">
        <f t="shared" ref="C7:F7" si="0">C4+C5</f>
        <v>3342969.31</v>
      </c>
      <c r="D7" s="51">
        <f t="shared" si="0"/>
        <v>3315564.02</v>
      </c>
      <c r="E7" s="123">
        <f t="shared" si="0"/>
        <v>3063216.03</v>
      </c>
      <c r="F7" s="53">
        <f t="shared" si="0"/>
        <v>2738448</v>
      </c>
      <c r="G7" s="51">
        <f>G4+G5</f>
        <v>2566724</v>
      </c>
      <c r="H7" s="66">
        <f>H4+H5</f>
        <v>2509893</v>
      </c>
    </row>
    <row r="8" spans="1:8" ht="15.75" x14ac:dyDescent="0.25">
      <c r="A8" s="148" t="s">
        <v>32</v>
      </c>
      <c r="B8" s="38" t="s">
        <v>29</v>
      </c>
      <c r="C8" s="53">
        <f>[4]záväzky!$C$7</f>
        <v>148984.45000000001</v>
      </c>
      <c r="D8" s="51">
        <f>[4]záväzky!$D$7</f>
        <v>183415.26</v>
      </c>
      <c r="E8" s="123">
        <f>[4]záväzky!$E$7</f>
        <v>136957.75</v>
      </c>
      <c r="F8" s="53">
        <v>150000</v>
      </c>
      <c r="G8" s="51">
        <v>180000</v>
      </c>
      <c r="H8" s="66">
        <v>250000</v>
      </c>
    </row>
    <row r="9" spans="1:8" ht="15.75" x14ac:dyDescent="0.25">
      <c r="A9" s="148"/>
      <c r="B9" s="38" t="s">
        <v>30</v>
      </c>
      <c r="C9" s="53">
        <f>[4]záväzky!$C$8</f>
        <v>-1749.49</v>
      </c>
      <c r="D9" s="51">
        <f>[4]záväzky!$D$8</f>
        <v>-4012.69</v>
      </c>
      <c r="E9" s="123">
        <f>[4]záväzky!$E$8</f>
        <v>-3895.59</v>
      </c>
      <c r="F9" s="53">
        <f>[4]záväzky!$L$8</f>
        <v>0</v>
      </c>
      <c r="G9" s="51">
        <f>[4]záväzky!$M$8</f>
        <v>0</v>
      </c>
      <c r="H9" s="66">
        <f>[4]záväzky!$N$8</f>
        <v>0</v>
      </c>
    </row>
    <row r="10" spans="1:8" ht="15.75" x14ac:dyDescent="0.25">
      <c r="A10" s="148"/>
      <c r="B10" s="38" t="s">
        <v>33</v>
      </c>
      <c r="C10" s="53">
        <v>0</v>
      </c>
      <c r="D10" s="51">
        <v>0</v>
      </c>
      <c r="E10" s="123">
        <v>0</v>
      </c>
      <c r="F10" s="53"/>
      <c r="G10" s="10"/>
      <c r="H10" s="66"/>
    </row>
    <row r="11" spans="1:8" ht="15.75" x14ac:dyDescent="0.25">
      <c r="A11" s="148"/>
      <c r="B11" s="38" t="s">
        <v>31</v>
      </c>
      <c r="C11" s="53">
        <f t="shared" ref="C11:F11" si="1">C8+C9</f>
        <v>147234.96000000002</v>
      </c>
      <c r="D11" s="51">
        <f t="shared" si="1"/>
        <v>179402.57</v>
      </c>
      <c r="E11" s="124">
        <f t="shared" si="1"/>
        <v>133062.16</v>
      </c>
      <c r="F11" s="53">
        <f t="shared" si="1"/>
        <v>150000</v>
      </c>
      <c r="G11" s="10">
        <f>G8+G9</f>
        <v>180000</v>
      </c>
      <c r="H11" s="66">
        <f>H8+H9</f>
        <v>250000</v>
      </c>
    </row>
    <row r="12" spans="1:8" s="3" customFormat="1" ht="19.5" customHeight="1" thickBot="1" x14ac:dyDescent="0.3">
      <c r="A12" s="151" t="s">
        <v>27</v>
      </c>
      <c r="B12" s="152"/>
      <c r="C12" s="54">
        <f t="shared" ref="C12:F12" si="2">C7+C11</f>
        <v>3490204.27</v>
      </c>
      <c r="D12" s="52">
        <f t="shared" si="2"/>
        <v>3494966.59</v>
      </c>
      <c r="E12" s="125">
        <f t="shared" si="2"/>
        <v>3196278.19</v>
      </c>
      <c r="F12" s="54">
        <f t="shared" si="2"/>
        <v>2888448</v>
      </c>
      <c r="G12" s="41">
        <f>G7+G11</f>
        <v>2746724</v>
      </c>
      <c r="H12" s="67">
        <f>H7+H11</f>
        <v>2759893</v>
      </c>
    </row>
    <row r="13" spans="1:8" x14ac:dyDescent="0.25">
      <c r="C13" s="2"/>
      <c r="D13" s="2"/>
      <c r="E13" s="2"/>
      <c r="F13" s="2"/>
      <c r="G13" s="2"/>
      <c r="H13" s="2"/>
    </row>
  </sheetData>
  <mergeCells count="5">
    <mergeCell ref="A4:A7"/>
    <mergeCell ref="A8:A11"/>
    <mergeCell ref="A3:B3"/>
    <mergeCell ref="A12:B12"/>
    <mergeCell ref="A1:H1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5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5"/>
  <sheetViews>
    <sheetView workbookViewId="0">
      <pane xSplit="1" topLeftCell="B1" activePane="topRight" state="frozen"/>
      <selection pane="topRight" sqref="A1:H1"/>
    </sheetView>
  </sheetViews>
  <sheetFormatPr defaultRowHeight="15" x14ac:dyDescent="0.25"/>
  <cols>
    <col min="1" max="1" width="52.85546875" bestFit="1" customWidth="1"/>
    <col min="2" max="2" width="14.5703125" customWidth="1"/>
    <col min="3" max="3" width="11.7109375" customWidth="1"/>
    <col min="4" max="4" width="12.28515625" customWidth="1"/>
    <col min="5" max="5" width="12.42578125" customWidth="1"/>
    <col min="6" max="7" width="13.28515625" style="131" customWidth="1"/>
    <col min="8" max="8" width="13.28515625" customWidth="1"/>
  </cols>
  <sheetData>
    <row r="1" spans="1:8" ht="15.75" x14ac:dyDescent="0.25">
      <c r="A1" s="153" t="s">
        <v>36</v>
      </c>
      <c r="B1" s="153"/>
      <c r="C1" s="153"/>
      <c r="D1" s="153"/>
      <c r="E1" s="153"/>
      <c r="F1" s="153"/>
      <c r="G1" s="153"/>
      <c r="H1" s="153"/>
    </row>
    <row r="2" spans="1:8" ht="19.5" thickBot="1" x14ac:dyDescent="0.35">
      <c r="A2" s="4"/>
      <c r="B2" s="4"/>
    </row>
    <row r="3" spans="1:8" ht="48" thickBot="1" x14ac:dyDescent="0.3">
      <c r="A3" s="43" t="s">
        <v>43</v>
      </c>
      <c r="B3" s="44" t="s">
        <v>63</v>
      </c>
      <c r="C3" s="40" t="s">
        <v>58</v>
      </c>
      <c r="D3" s="45" t="s">
        <v>64</v>
      </c>
      <c r="E3" s="45" t="s">
        <v>65</v>
      </c>
      <c r="F3" s="132" t="s">
        <v>66</v>
      </c>
      <c r="G3" s="133" t="s">
        <v>67</v>
      </c>
      <c r="H3" s="89" t="s">
        <v>60</v>
      </c>
    </row>
    <row r="4" spans="1:8" ht="15.75" x14ac:dyDescent="0.25">
      <c r="A4" s="69" t="s">
        <v>41</v>
      </c>
      <c r="B4" s="58">
        <f>[1]investície!$C$3</f>
        <v>150000</v>
      </c>
      <c r="C4" s="94">
        <f>[2]investície!$D$3</f>
        <v>0</v>
      </c>
      <c r="D4" s="65">
        <f>[3]investície!$D$3</f>
        <v>0</v>
      </c>
      <c r="E4" s="65">
        <f>[1]investície!$D$3</f>
        <v>432</v>
      </c>
      <c r="F4" s="134">
        <v>50000</v>
      </c>
      <c r="G4" s="135">
        <v>100000</v>
      </c>
      <c r="H4" s="81">
        <v>150000</v>
      </c>
    </row>
    <row r="5" spans="1:8" ht="15.75" x14ac:dyDescent="0.25">
      <c r="A5" s="69" t="s">
        <v>85</v>
      </c>
      <c r="B5" s="58"/>
      <c r="C5" s="59"/>
      <c r="D5" s="65"/>
      <c r="E5" s="65"/>
      <c r="F5" s="134">
        <v>0</v>
      </c>
      <c r="G5" s="136">
        <v>10150</v>
      </c>
      <c r="H5" s="81">
        <v>10150</v>
      </c>
    </row>
    <row r="6" spans="1:8" ht="15.75" x14ac:dyDescent="0.25">
      <c r="A6" s="70" t="s">
        <v>45</v>
      </c>
      <c r="B6" s="58">
        <f>[1]investície!$C$4</f>
        <v>115000</v>
      </c>
      <c r="C6" s="59">
        <f>[2]investície!$D$4</f>
        <v>0</v>
      </c>
      <c r="D6" s="65">
        <f>[3]investície!$D$4</f>
        <v>0</v>
      </c>
      <c r="E6" s="65">
        <f>[1]investície!$D$4</f>
        <v>0</v>
      </c>
      <c r="F6" s="137">
        <v>0</v>
      </c>
      <c r="G6" s="138">
        <v>115000</v>
      </c>
      <c r="H6" s="81">
        <f>[1]investície!$E$4</f>
        <v>115000</v>
      </c>
    </row>
    <row r="7" spans="1:8" ht="15.75" x14ac:dyDescent="0.25">
      <c r="A7" s="70" t="s">
        <v>47</v>
      </c>
      <c r="B7" s="58">
        <f>[1]investície!$C$5</f>
        <v>227000</v>
      </c>
      <c r="C7" s="59">
        <f>[2]investície!$D$5</f>
        <v>18908.330000000002</v>
      </c>
      <c r="D7" s="65">
        <f>[3]investície!$D$5</f>
        <v>37816.660000000003</v>
      </c>
      <c r="E7" s="65">
        <f>[1]investície!$D$5</f>
        <v>56724.99</v>
      </c>
      <c r="F7" s="137">
        <v>113450</v>
      </c>
      <c r="G7" s="138">
        <v>170170</v>
      </c>
      <c r="H7" s="81">
        <f>[1]investície!$E$5</f>
        <v>227000</v>
      </c>
    </row>
    <row r="8" spans="1:8" ht="15.75" x14ac:dyDescent="0.25">
      <c r="A8" s="70" t="s">
        <v>71</v>
      </c>
      <c r="B8" s="58">
        <f>[1]investície!$C$6</f>
        <v>2542000</v>
      </c>
      <c r="C8" s="59">
        <f>[2]investície!$D$6</f>
        <v>0</v>
      </c>
      <c r="D8" s="65">
        <f>[3]investície!$D$6</f>
        <v>0</v>
      </c>
      <c r="E8" s="65">
        <f>[1]investície!$D$6</f>
        <v>0</v>
      </c>
      <c r="F8" s="137">
        <v>0</v>
      </c>
      <c r="G8" s="138">
        <v>0</v>
      </c>
      <c r="H8" s="81">
        <f>[1]investície!$E$6</f>
        <v>2542000</v>
      </c>
    </row>
    <row r="9" spans="1:8" ht="15.75" x14ac:dyDescent="0.25">
      <c r="A9" s="70" t="s">
        <v>49</v>
      </c>
      <c r="B9" s="58">
        <f>[1]investície!$C$7</f>
        <v>20000</v>
      </c>
      <c r="C9" s="59">
        <f>[2]investície!$D$7</f>
        <v>0</v>
      </c>
      <c r="D9" s="65">
        <f>[3]investície!$D$7</f>
        <v>1420</v>
      </c>
      <c r="E9" s="65">
        <f>[1]investície!$D$7</f>
        <v>5980</v>
      </c>
      <c r="F9" s="137">
        <v>10000</v>
      </c>
      <c r="G9" s="138">
        <v>10000</v>
      </c>
      <c r="H9" s="81">
        <v>20000</v>
      </c>
    </row>
    <row r="10" spans="1:8" ht="15.75" x14ac:dyDescent="0.25">
      <c r="A10" s="70" t="s">
        <v>52</v>
      </c>
      <c r="B10" s="58">
        <f>[1]investície!$C$8</f>
        <v>239000</v>
      </c>
      <c r="C10" s="59">
        <f>[2]investície!$D$8</f>
        <v>0</v>
      </c>
      <c r="D10" s="65">
        <f>[3]investície!$D$8</f>
        <v>0</v>
      </c>
      <c r="E10" s="65">
        <f>[1]investície!$D$8</f>
        <v>0</v>
      </c>
      <c r="F10" s="137">
        <v>239000</v>
      </c>
      <c r="G10" s="138">
        <v>239000</v>
      </c>
      <c r="H10" s="81">
        <f>[1]investície!$E$8</f>
        <v>239000</v>
      </c>
    </row>
    <row r="11" spans="1:8" ht="15.75" x14ac:dyDescent="0.25">
      <c r="A11" s="70" t="s">
        <v>86</v>
      </c>
      <c r="B11" s="58"/>
      <c r="C11" s="59"/>
      <c r="D11" s="65"/>
      <c r="E11" s="65"/>
      <c r="F11" s="137">
        <v>11306</v>
      </c>
      <c r="G11" s="138">
        <v>11306</v>
      </c>
      <c r="H11" s="81">
        <v>11306</v>
      </c>
    </row>
    <row r="12" spans="1:8" ht="15.75" x14ac:dyDescent="0.25">
      <c r="A12" s="70" t="s">
        <v>72</v>
      </c>
      <c r="B12" s="58">
        <f>[1]investície!$C$9</f>
        <v>4600</v>
      </c>
      <c r="C12" s="59">
        <f>[2]investície!$D$9</f>
        <v>0</v>
      </c>
      <c r="D12" s="65">
        <f>[3]investície!$D$9</f>
        <v>0</v>
      </c>
      <c r="E12" s="65">
        <f>[1]investície!$D$9</f>
        <v>4597.2</v>
      </c>
      <c r="F12" s="137">
        <v>14600</v>
      </c>
      <c r="G12" s="138">
        <v>14600</v>
      </c>
      <c r="H12" s="81">
        <v>14600</v>
      </c>
    </row>
    <row r="13" spans="1:8" ht="15.75" x14ac:dyDescent="0.25">
      <c r="A13" s="70" t="s">
        <v>77</v>
      </c>
      <c r="B13" s="58">
        <f>[1]investície!$C$10</f>
        <v>0</v>
      </c>
      <c r="C13" s="59">
        <f>[2]investície!$D$10</f>
        <v>0</v>
      </c>
      <c r="D13" s="65">
        <f>[3]investície!$D$10</f>
        <v>60000</v>
      </c>
      <c r="E13" s="65">
        <f>[1]investície!$D$10</f>
        <v>60000</v>
      </c>
      <c r="F13" s="137">
        <v>0</v>
      </c>
      <c r="G13" s="138">
        <v>76000</v>
      </c>
      <c r="H13" s="81">
        <v>76000</v>
      </c>
    </row>
    <row r="14" spans="1:8" ht="15.75" x14ac:dyDescent="0.25">
      <c r="A14" s="71" t="s">
        <v>50</v>
      </c>
      <c r="B14" s="58">
        <f>[1]investície!$C$11</f>
        <v>21000</v>
      </c>
      <c r="C14" s="59">
        <f>[2]investície!$D$11</f>
        <v>0</v>
      </c>
      <c r="D14" s="65">
        <f>[3]investície!$D$11</f>
        <v>0</v>
      </c>
      <c r="E14" s="65">
        <f>[1]investície!$D$11</f>
        <v>0</v>
      </c>
      <c r="F14" s="137">
        <v>0</v>
      </c>
      <c r="G14" s="138">
        <v>0</v>
      </c>
      <c r="H14" s="81">
        <f>[1]investície!$E$11</f>
        <v>21000</v>
      </c>
    </row>
    <row r="15" spans="1:8" ht="15.75" x14ac:dyDescent="0.25">
      <c r="A15" s="71" t="s">
        <v>73</v>
      </c>
      <c r="B15" s="58">
        <f>[1]investície!$C$12</f>
        <v>0</v>
      </c>
      <c r="C15" s="59">
        <f>[2]investície!$D$12</f>
        <v>11644</v>
      </c>
      <c r="D15" s="65">
        <f>[3]investície!$D$12</f>
        <v>11644</v>
      </c>
      <c r="E15" s="65">
        <f>[1]investície!$D$12</f>
        <v>11644</v>
      </c>
      <c r="F15" s="137">
        <v>0</v>
      </c>
      <c r="G15" s="138">
        <v>0</v>
      </c>
      <c r="H15" s="81">
        <f>[1]investície!$E$12</f>
        <v>0</v>
      </c>
    </row>
    <row r="16" spans="1:8" ht="15.75" x14ac:dyDescent="0.25">
      <c r="A16" s="71" t="s">
        <v>48</v>
      </c>
      <c r="B16" s="58">
        <f>[1]investície!$C$13</f>
        <v>494000</v>
      </c>
      <c r="C16" s="59">
        <f>[2]investície!$D$13</f>
        <v>0</v>
      </c>
      <c r="D16" s="65">
        <f>[3]investície!$D$13</f>
        <v>0</v>
      </c>
      <c r="E16" s="65">
        <f>[1]investície!$D$13</f>
        <v>493591.92</v>
      </c>
      <c r="F16" s="137">
        <v>494000</v>
      </c>
      <c r="G16" s="138">
        <v>494000</v>
      </c>
      <c r="H16" s="81">
        <f>[1]investície!$E$13</f>
        <v>494000</v>
      </c>
    </row>
    <row r="17" spans="1:8" ht="15.75" x14ac:dyDescent="0.25">
      <c r="A17" s="71" t="s">
        <v>74</v>
      </c>
      <c r="B17" s="58">
        <f>[1]investície!$C$14</f>
        <v>4100</v>
      </c>
      <c r="C17" s="59">
        <f>[2]investície!$D$14</f>
        <v>0</v>
      </c>
      <c r="D17" s="65">
        <f>[3]investície!$D$14</f>
        <v>4082.4</v>
      </c>
      <c r="E17" s="65">
        <f>[1]investície!$D$14</f>
        <v>4082.4</v>
      </c>
      <c r="F17" s="137">
        <v>4100</v>
      </c>
      <c r="G17" s="138">
        <v>4100</v>
      </c>
      <c r="H17" s="81">
        <v>4100</v>
      </c>
    </row>
    <row r="18" spans="1:8" ht="15.75" x14ac:dyDescent="0.25">
      <c r="A18" s="71" t="s">
        <v>75</v>
      </c>
      <c r="B18" s="58">
        <f>[1]investície!$C$15</f>
        <v>924000</v>
      </c>
      <c r="C18" s="59">
        <f>[2]investície!$D$15</f>
        <v>0</v>
      </c>
      <c r="D18" s="65">
        <f>[3]investície!$D$15</f>
        <v>0</v>
      </c>
      <c r="E18" s="65">
        <f>[1]investície!$D$15</f>
        <v>0</v>
      </c>
      <c r="F18" s="137">
        <v>0</v>
      </c>
      <c r="G18" s="138">
        <v>0</v>
      </c>
      <c r="H18" s="81">
        <v>0</v>
      </c>
    </row>
    <row r="19" spans="1:8" ht="15.75" x14ac:dyDescent="0.25">
      <c r="A19" s="70" t="s">
        <v>51</v>
      </c>
      <c r="B19" s="58">
        <f>[1]investície!$C$16</f>
        <v>730000</v>
      </c>
      <c r="C19" s="59">
        <f>[2]investície!$D$16</f>
        <v>2684.4</v>
      </c>
      <c r="D19" s="65">
        <f>[3]investície!$D$16</f>
        <v>255025.26</v>
      </c>
      <c r="E19" s="65">
        <f>[1]investície!$D$16</f>
        <v>262798.46000000002</v>
      </c>
      <c r="F19" s="137">
        <v>710000</v>
      </c>
      <c r="G19" s="138">
        <v>720000</v>
      </c>
      <c r="H19" s="81">
        <v>727000</v>
      </c>
    </row>
    <row r="20" spans="1:8" ht="15.75" x14ac:dyDescent="0.25">
      <c r="A20" s="70" t="s">
        <v>87</v>
      </c>
      <c r="B20" s="58"/>
      <c r="C20" s="59"/>
      <c r="D20" s="65"/>
      <c r="E20" s="65"/>
      <c r="F20" s="137">
        <v>10000</v>
      </c>
      <c r="G20" s="138">
        <v>10000</v>
      </c>
      <c r="H20" s="81">
        <v>10000</v>
      </c>
    </row>
    <row r="21" spans="1:8" ht="15.75" x14ac:dyDescent="0.25">
      <c r="A21" s="70" t="s">
        <v>76</v>
      </c>
      <c r="B21" s="58">
        <f>[1]investície!$C$17</f>
        <v>16000</v>
      </c>
      <c r="C21" s="59">
        <f>[2]investície!$D$17</f>
        <v>0</v>
      </c>
      <c r="D21" s="65">
        <f>[3]investície!$D$17</f>
        <v>15981.96</v>
      </c>
      <c r="E21" s="65">
        <f>[1]investície!$D$17</f>
        <v>15981.96</v>
      </c>
      <c r="F21" s="137">
        <v>16000</v>
      </c>
      <c r="G21" s="138">
        <v>16000</v>
      </c>
      <c r="H21" s="81">
        <f>[1]investície!$E$17</f>
        <v>16000</v>
      </c>
    </row>
    <row r="22" spans="1:8" ht="15.75" x14ac:dyDescent="0.25">
      <c r="A22" s="70" t="s">
        <v>46</v>
      </c>
      <c r="B22" s="58">
        <f>[1]investície!$C$18</f>
        <v>10000</v>
      </c>
      <c r="C22" s="59">
        <f>[2]investície!$D$18</f>
        <v>0</v>
      </c>
      <c r="D22" s="65">
        <f>[3]investície!$D$18</f>
        <v>0</v>
      </c>
      <c r="E22" s="65">
        <f>[1]investície!$D$18</f>
        <v>0</v>
      </c>
      <c r="F22" s="137">
        <v>10000</v>
      </c>
      <c r="G22" s="138">
        <v>10000</v>
      </c>
      <c r="H22" s="81">
        <f>[1]investície!$E$18</f>
        <v>10000</v>
      </c>
    </row>
    <row r="23" spans="1:8" ht="15.75" x14ac:dyDescent="0.25">
      <c r="A23" s="70" t="s">
        <v>88</v>
      </c>
      <c r="B23" s="127"/>
      <c r="C23" s="128"/>
      <c r="D23" s="129"/>
      <c r="E23" s="129"/>
      <c r="F23" s="137">
        <v>2732</v>
      </c>
      <c r="G23" s="138">
        <v>2732</v>
      </c>
      <c r="H23" s="130">
        <v>2732</v>
      </c>
    </row>
    <row r="24" spans="1:8" ht="16.5" thickBot="1" x14ac:dyDescent="0.3">
      <c r="A24" s="126" t="s">
        <v>42</v>
      </c>
      <c r="B24" s="58">
        <f>[1]investície!$C$19</f>
        <v>50000</v>
      </c>
      <c r="C24" s="86">
        <f>[2]investície!$D$19</f>
        <v>0</v>
      </c>
      <c r="D24" s="93">
        <f>[3]investície!$D$19</f>
        <v>0</v>
      </c>
      <c r="E24" s="93">
        <f>[1]investície!$D$19</f>
        <v>0</v>
      </c>
      <c r="F24" s="134">
        <v>10000</v>
      </c>
      <c r="G24" s="139">
        <v>25000</v>
      </c>
      <c r="H24" s="90">
        <f>[1]investície!$E$19</f>
        <v>50000</v>
      </c>
    </row>
    <row r="25" spans="1:8" ht="16.5" thickBot="1" x14ac:dyDescent="0.3">
      <c r="A25" s="46" t="s">
        <v>44</v>
      </c>
      <c r="B25" s="42">
        <f t="shared" ref="B25:H25" si="0">SUM(B4:B24)</f>
        <v>5546700</v>
      </c>
      <c r="C25" s="47">
        <f t="shared" si="0"/>
        <v>33236.730000000003</v>
      </c>
      <c r="D25" s="48">
        <f t="shared" si="0"/>
        <v>385970.28</v>
      </c>
      <c r="E25" s="48">
        <f t="shared" si="0"/>
        <v>915832.92999999993</v>
      </c>
      <c r="F25" s="88">
        <f t="shared" si="0"/>
        <v>1695188</v>
      </c>
      <c r="G25" s="80">
        <f t="shared" si="0"/>
        <v>2028058</v>
      </c>
      <c r="H25" s="79">
        <f t="shared" si="0"/>
        <v>4739888</v>
      </c>
    </row>
  </sheetData>
  <mergeCells count="1">
    <mergeCell ref="A1:H1"/>
  </mergeCells>
  <phoneticPr fontId="0" type="noConversion"/>
  <pageMargins left="0.59055118110236227" right="0.70866141732283472" top="0.78740157480314965" bottom="0.78740157480314965" header="0.31496062992125984" footer="0.31496062992125984"/>
  <pageSetup paperSize="9" scale="46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vývoj rozpočtu</vt:lpstr>
      <vt:lpstr>výdavky podľa programov</vt:lpstr>
      <vt:lpstr>záväzky</vt:lpstr>
      <vt:lpstr>investície</vt:lpstr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2013-03-21T12:23:42Z</cp:lastPrinted>
  <dcterms:created xsi:type="dcterms:W3CDTF">2006-10-17T13:37:20Z</dcterms:created>
  <dcterms:modified xsi:type="dcterms:W3CDTF">2024-05-27T08:14:55Z</dcterms:modified>
</cp:coreProperties>
</file>