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19\Záverečný účet mesta 2019\Materiál\"/>
    </mc:Choice>
  </mc:AlternateContent>
  <bookViews>
    <workbookView xWindow="-1560" yWindow="-30" windowWidth="10785" windowHeight="7785" tabRatio="63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úverová zaťaženosť" sheetId="14" r:id="rId8"/>
    <sheet name="Rozpočet celkový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'!$2:$4</definedName>
  </definedNames>
  <calcPr calcId="152511"/>
</workbook>
</file>

<file path=xl/calcChain.xml><?xml version="1.0" encoding="utf-8"?>
<calcChain xmlns="http://schemas.openxmlformats.org/spreadsheetml/2006/main">
  <c r="K10" i="13" l="1"/>
  <c r="J10" i="13"/>
  <c r="F7" i="13" l="1"/>
  <c r="M34" i="7" l="1"/>
  <c r="K27" i="7"/>
  <c r="J27" i="7"/>
  <c r="M14" i="14" l="1"/>
  <c r="K15" i="14"/>
  <c r="K19" i="14" s="1"/>
  <c r="L14" i="14"/>
  <c r="K14" i="14"/>
  <c r="G14" i="14"/>
  <c r="F14" i="14"/>
  <c r="K16" i="14" l="1"/>
  <c r="K20" i="14" s="1"/>
  <c r="U52" i="13" l="1"/>
  <c r="R52" i="13"/>
  <c r="X51" i="13"/>
  <c r="W51" i="13"/>
  <c r="U51" i="13"/>
  <c r="X49" i="13"/>
  <c r="U49" i="13"/>
  <c r="R51" i="13"/>
  <c r="S51" i="13"/>
  <c r="T51" i="13"/>
  <c r="Q50" i="13"/>
  <c r="Q49" i="13"/>
  <c r="R50" i="13"/>
  <c r="S50" i="13"/>
  <c r="T50" i="13"/>
  <c r="R49" i="13"/>
  <c r="S49" i="13"/>
  <c r="Q48" i="13"/>
  <c r="D50" i="13"/>
  <c r="P50" i="13"/>
  <c r="L49" i="13"/>
  <c r="P48" i="13"/>
  <c r="R48" i="13"/>
  <c r="S47" i="13"/>
  <c r="Q47" i="13" s="1"/>
  <c r="R47" i="13"/>
  <c r="P47" i="13"/>
  <c r="X25" i="13"/>
  <c r="X46" i="13" s="1"/>
  <c r="X18" i="13"/>
  <c r="X7" i="13" s="1"/>
  <c r="X9" i="13"/>
  <c r="V25" i="13"/>
  <c r="V46" i="13" s="1"/>
  <c r="V18" i="13"/>
  <c r="V9" i="13"/>
  <c r="V7" i="13" s="1"/>
  <c r="U25" i="13"/>
  <c r="U18" i="13"/>
  <c r="U9" i="13"/>
  <c r="U7" i="13" s="1"/>
  <c r="R40" i="13"/>
  <c r="R36" i="13"/>
  <c r="L9" i="13"/>
  <c r="L7" i="13" s="1"/>
  <c r="L18" i="13"/>
  <c r="U46" i="13" l="1"/>
  <c r="M28" i="7" l="1"/>
  <c r="E22" i="5" l="1"/>
  <c r="L28" i="7" l="1"/>
  <c r="L27" i="7"/>
  <c r="D59" i="12" l="1"/>
  <c r="E88" i="5"/>
  <c r="E64" i="5" l="1"/>
  <c r="P44" i="13" l="1"/>
  <c r="J13" i="13"/>
  <c r="I18" i="13"/>
  <c r="I9" i="13"/>
  <c r="I46" i="13" l="1"/>
  <c r="I49" i="13" s="1"/>
  <c r="I45" i="13"/>
  <c r="I7" i="13"/>
  <c r="E129" i="5"/>
  <c r="M27" i="7" s="1"/>
  <c r="K28" i="7" l="1"/>
  <c r="E61" i="5" l="1"/>
  <c r="D61" i="5"/>
  <c r="E59" i="12" l="1"/>
  <c r="J44" i="13" l="1"/>
  <c r="F9" i="13"/>
  <c r="E46" i="13"/>
  <c r="E49" i="13" s="1"/>
  <c r="G179" i="6" l="1"/>
  <c r="F179" i="6"/>
  <c r="E179" i="6"/>
  <c r="G154" i="6"/>
  <c r="F154" i="6"/>
  <c r="E154" i="6"/>
  <c r="G116" i="6"/>
  <c r="G114" i="6"/>
  <c r="G113" i="6"/>
  <c r="G104" i="6"/>
  <c r="G103" i="6"/>
  <c r="G102" i="6"/>
  <c r="G101" i="6"/>
  <c r="G99" i="6"/>
  <c r="G98" i="6"/>
  <c r="F98" i="6"/>
  <c r="G97" i="6"/>
  <c r="F116" i="6"/>
  <c r="F114" i="6"/>
  <c r="F113" i="6"/>
  <c r="F99" i="6"/>
  <c r="F104" i="6"/>
  <c r="F103" i="6"/>
  <c r="F97" i="6"/>
  <c r="G100" i="6"/>
  <c r="F100" i="6"/>
  <c r="E100" i="6"/>
  <c r="G50" i="6"/>
  <c r="F50" i="6"/>
  <c r="E50" i="6"/>
  <c r="M179" i="6" l="1"/>
  <c r="M175" i="6"/>
  <c r="M174" i="6"/>
  <c r="M173" i="6"/>
  <c r="M171" i="6"/>
  <c r="M170" i="6"/>
  <c r="M169" i="6"/>
  <c r="M168" i="6"/>
  <c r="M167" i="6"/>
  <c r="M165" i="6"/>
  <c r="M163" i="6"/>
  <c r="M162" i="6"/>
  <c r="M160" i="6"/>
  <c r="M159" i="6"/>
  <c r="M158" i="6"/>
  <c r="M157" i="6"/>
  <c r="M155" i="6"/>
  <c r="M153" i="6"/>
  <c r="M150" i="6"/>
  <c r="M148" i="6"/>
  <c r="M147" i="6"/>
  <c r="M145" i="6"/>
  <c r="M144" i="6"/>
  <c r="M143" i="6"/>
  <c r="M142" i="6"/>
  <c r="M138" i="6"/>
  <c r="M137" i="6"/>
  <c r="M133" i="6"/>
  <c r="M128" i="6"/>
  <c r="M124" i="6"/>
  <c r="M118" i="6"/>
  <c r="M116" i="6"/>
  <c r="M114" i="6"/>
  <c r="M113" i="6"/>
  <c r="M111" i="6"/>
  <c r="M110" i="6"/>
  <c r="M108" i="6"/>
  <c r="M107" i="6"/>
  <c r="M106" i="6"/>
  <c r="M104" i="6"/>
  <c r="M103" i="6"/>
  <c r="M102" i="6"/>
  <c r="M101" i="6"/>
  <c r="M99" i="6"/>
  <c r="M98" i="6"/>
  <c r="M97" i="6"/>
  <c r="M95" i="6"/>
  <c r="M93" i="6"/>
  <c r="M89" i="6"/>
  <c r="M88" i="6"/>
  <c r="M85" i="6"/>
  <c r="M82" i="6"/>
  <c r="M79" i="6"/>
  <c r="M78" i="6"/>
  <c r="M77" i="6"/>
  <c r="M74" i="6"/>
  <c r="M73" i="6"/>
  <c r="M72" i="6"/>
  <c r="M70" i="6"/>
  <c r="M69" i="6"/>
  <c r="M49" i="6"/>
  <c r="M44" i="6"/>
  <c r="M43" i="6"/>
  <c r="M34" i="6"/>
  <c r="M50" i="6" l="1"/>
  <c r="M100" i="6"/>
  <c r="M154" i="6"/>
  <c r="S179" i="6"/>
  <c r="S175" i="6"/>
  <c r="S174" i="6"/>
  <c r="S173" i="6"/>
  <c r="S171" i="6"/>
  <c r="S170" i="6"/>
  <c r="S169" i="6"/>
  <c r="S168" i="6"/>
  <c r="S167" i="6"/>
  <c r="S165" i="6"/>
  <c r="S164" i="6"/>
  <c r="S163" i="6"/>
  <c r="S162" i="6"/>
  <c r="S160" i="6"/>
  <c r="S159" i="6"/>
  <c r="S158" i="6"/>
  <c r="S157" i="6"/>
  <c r="S155" i="6"/>
  <c r="S154" i="6"/>
  <c r="S153" i="6"/>
  <c r="S150" i="6"/>
  <c r="S149" i="6"/>
  <c r="S148" i="6"/>
  <c r="S147" i="6"/>
  <c r="S146" i="6"/>
  <c r="S145" i="6"/>
  <c r="S144" i="6"/>
  <c r="S143" i="6"/>
  <c r="S142" i="6"/>
  <c r="S141" i="6"/>
  <c r="S138" i="6"/>
  <c r="S137" i="6"/>
  <c r="S136" i="6"/>
  <c r="S134" i="6"/>
  <c r="S133" i="6"/>
  <c r="S131" i="6"/>
  <c r="S129" i="6"/>
  <c r="S128" i="6"/>
  <c r="S127" i="6"/>
  <c r="S126" i="6"/>
  <c r="S125" i="6"/>
  <c r="S124" i="6"/>
  <c r="S123" i="6"/>
  <c r="S122" i="6"/>
  <c r="S120" i="6"/>
  <c r="S118" i="6"/>
  <c r="S117" i="6"/>
  <c r="S116" i="6"/>
  <c r="S115" i="6"/>
  <c r="S114" i="6"/>
  <c r="S113" i="6"/>
  <c r="S111" i="6"/>
  <c r="S110" i="6"/>
  <c r="S109" i="6"/>
  <c r="S108" i="6"/>
  <c r="S107" i="6"/>
  <c r="S106" i="6"/>
  <c r="S104" i="6"/>
  <c r="S103" i="6"/>
  <c r="S102" i="6"/>
  <c r="S101" i="6"/>
  <c r="S100" i="6"/>
  <c r="S99" i="6"/>
  <c r="S98" i="6"/>
  <c r="S97" i="6"/>
  <c r="S95" i="6"/>
  <c r="S93" i="6"/>
  <c r="S91" i="6"/>
  <c r="S89" i="6"/>
  <c r="S88" i="6" l="1"/>
  <c r="S86" i="6"/>
  <c r="S85" i="6"/>
  <c r="S83" i="6"/>
  <c r="S82" i="6"/>
  <c r="S81" i="6"/>
  <c r="S80" i="6"/>
  <c r="S79" i="6"/>
  <c r="S78" i="6"/>
  <c r="S77" i="6"/>
  <c r="S74" i="6"/>
  <c r="S73" i="6"/>
  <c r="S72" i="6"/>
  <c r="S70" i="6"/>
  <c r="S69" i="6"/>
  <c r="S50" i="6"/>
  <c r="S49" i="6"/>
  <c r="S48" i="6"/>
  <c r="S46" i="6"/>
  <c r="S44" i="6"/>
  <c r="S43" i="6"/>
  <c r="S42" i="6"/>
  <c r="S41" i="6"/>
  <c r="S40" i="6"/>
  <c r="S39" i="6"/>
  <c r="S37" i="6"/>
  <c r="S36" i="6"/>
  <c r="R180" i="6"/>
  <c r="R179" i="6"/>
  <c r="R178" i="6"/>
  <c r="R175" i="6"/>
  <c r="R174" i="6"/>
  <c r="R173" i="6"/>
  <c r="R171" i="6"/>
  <c r="R170" i="6"/>
  <c r="R169" i="6"/>
  <c r="R168" i="6"/>
  <c r="R167" i="6"/>
  <c r="R165" i="6"/>
  <c r="R164" i="6"/>
  <c r="R163" i="6"/>
  <c r="R162" i="6"/>
  <c r="R160" i="6"/>
  <c r="R159" i="6"/>
  <c r="R158" i="6"/>
  <c r="R157" i="6"/>
  <c r="R155" i="6"/>
  <c r="R154" i="6"/>
  <c r="R153" i="6"/>
  <c r="R148" i="6"/>
  <c r="R147" i="6"/>
  <c r="R145" i="6"/>
  <c r="R144" i="6"/>
  <c r="R142" i="6"/>
  <c r="R141" i="6"/>
  <c r="R138" i="6"/>
  <c r="R137" i="6"/>
  <c r="R135" i="6"/>
  <c r="R134" i="6"/>
  <c r="R133" i="6"/>
  <c r="R131" i="6"/>
  <c r="R129" i="6"/>
  <c r="R128" i="6"/>
  <c r="R127" i="6"/>
  <c r="R126" i="6"/>
  <c r="R124" i="6"/>
  <c r="R123" i="6"/>
  <c r="R122" i="6"/>
  <c r="R120" i="6"/>
  <c r="R118" i="6"/>
  <c r="R117" i="6"/>
  <c r="R116" i="6"/>
  <c r="R115" i="6"/>
  <c r="R114" i="6"/>
  <c r="R113" i="6"/>
  <c r="R107" i="6"/>
  <c r="R104" i="6"/>
  <c r="R103" i="6"/>
  <c r="R102" i="6"/>
  <c r="R101" i="6"/>
  <c r="R100" i="6"/>
  <c r="R99" i="6"/>
  <c r="R98" i="6"/>
  <c r="R97" i="6"/>
  <c r="R95" i="6"/>
  <c r="R93" i="6"/>
  <c r="R91" i="6"/>
  <c r="R89" i="6"/>
  <c r="R88" i="6"/>
  <c r="R86" i="6"/>
  <c r="R83" i="6"/>
  <c r="R82" i="6"/>
  <c r="R81" i="6"/>
  <c r="R80" i="6"/>
  <c r="R79" i="6"/>
  <c r="R77" i="6"/>
  <c r="R74" i="6"/>
  <c r="R73" i="6"/>
  <c r="R72" i="6"/>
  <c r="R70" i="6"/>
  <c r="R50" i="6"/>
  <c r="R49" i="6"/>
  <c r="R48" i="6"/>
  <c r="R46" i="6"/>
  <c r="R44" i="6"/>
  <c r="R43" i="6"/>
  <c r="R40" i="6"/>
  <c r="R39" i="6"/>
  <c r="R37" i="6"/>
  <c r="R36" i="6"/>
  <c r="N180" i="6"/>
  <c r="N179" i="6"/>
  <c r="N175" i="6"/>
  <c r="N174" i="6"/>
  <c r="N173" i="6"/>
  <c r="N171" i="6"/>
  <c r="N170" i="6"/>
  <c r="N169" i="6"/>
  <c r="N168" i="6"/>
  <c r="N167" i="6"/>
  <c r="N165" i="6"/>
  <c r="N164" i="6"/>
  <c r="N163" i="6"/>
  <c r="N162" i="6"/>
  <c r="N160" i="6"/>
  <c r="N159" i="6"/>
  <c r="N158" i="6"/>
  <c r="N157" i="6"/>
  <c r="N155" i="6"/>
  <c r="N154" i="6"/>
  <c r="N153" i="6"/>
  <c r="N150" i="6"/>
  <c r="N149" i="6"/>
  <c r="N148" i="6"/>
  <c r="N147" i="6"/>
  <c r="N145" i="6"/>
  <c r="N144" i="6"/>
  <c r="N143" i="6"/>
  <c r="N142" i="6"/>
  <c r="N141" i="6"/>
  <c r="N138" i="6"/>
  <c r="N137" i="6"/>
  <c r="N136" i="6"/>
  <c r="N135" i="6"/>
  <c r="N134" i="6"/>
  <c r="N133" i="6"/>
  <c r="N131" i="6"/>
  <c r="N129" i="6"/>
  <c r="N128" i="6"/>
  <c r="N127" i="6"/>
  <c r="N126" i="6"/>
  <c r="N124" i="6"/>
  <c r="N123" i="6"/>
  <c r="N122" i="6"/>
  <c r="N120" i="6"/>
  <c r="N118" i="6"/>
  <c r="N116" i="6"/>
  <c r="N115" i="6"/>
  <c r="N114" i="6"/>
  <c r="N113" i="6"/>
  <c r="N111" i="6"/>
  <c r="N108" i="6"/>
  <c r="N106" i="6"/>
  <c r="N104" i="6"/>
  <c r="N103" i="6"/>
  <c r="N102" i="6"/>
  <c r="N101" i="6"/>
  <c r="N100" i="6"/>
  <c r="N99" i="6"/>
  <c r="N98" i="6"/>
  <c r="N97" i="6"/>
  <c r="N95" i="6"/>
  <c r="N93" i="6"/>
  <c r="N91" i="6"/>
  <c r="N89" i="6"/>
  <c r="N88" i="6"/>
  <c r="N86" i="6"/>
  <c r="N85" i="6"/>
  <c r="N83" i="6"/>
  <c r="N82" i="6"/>
  <c r="N81" i="6"/>
  <c r="N80" i="6"/>
  <c r="N79" i="6"/>
  <c r="N78" i="6"/>
  <c r="N77" i="6"/>
  <c r="N74" i="6"/>
  <c r="N73" i="6"/>
  <c r="N72" i="6"/>
  <c r="N70" i="6"/>
  <c r="N69" i="6"/>
  <c r="N50" i="6"/>
  <c r="N49" i="6"/>
  <c r="N48" i="6"/>
  <c r="N46" i="6"/>
  <c r="N44" i="6"/>
  <c r="N43" i="6"/>
  <c r="N40" i="6"/>
  <c r="N39" i="6"/>
  <c r="N37" i="6"/>
  <c r="N34" i="6"/>
  <c r="Q179" i="6"/>
  <c r="Q174" i="6"/>
  <c r="Q163" i="6"/>
  <c r="Q159" i="6"/>
  <c r="Q154" i="6"/>
  <c r="Q150" i="6"/>
  <c r="Q142" i="6"/>
  <c r="Q137" i="6"/>
  <c r="Q118" i="6"/>
  <c r="Q117" i="6"/>
  <c r="Q116" i="6"/>
  <c r="Q114" i="6"/>
  <c r="Q113" i="6"/>
  <c r="Q104" i="6"/>
  <c r="Q103" i="6"/>
  <c r="Q102" i="6"/>
  <c r="Q101" i="6"/>
  <c r="Q100" i="6"/>
  <c r="Q99" i="6"/>
  <c r="Q98" i="6"/>
  <c r="Q97" i="6"/>
  <c r="Q93" i="6"/>
  <c r="Q89" i="6"/>
  <c r="Q88" i="6"/>
  <c r="Q78" i="6"/>
  <c r="Q77" i="6"/>
  <c r="Q73" i="6"/>
  <c r="Q72" i="6"/>
  <c r="Q50" i="6"/>
  <c r="Q49" i="6"/>
  <c r="Q44" i="6"/>
  <c r="O180" i="6"/>
  <c r="O179" i="6"/>
  <c r="O178" i="6"/>
  <c r="O175" i="6"/>
  <c r="O174" i="6"/>
  <c r="O173" i="6"/>
  <c r="O171" i="6"/>
  <c r="O170" i="6"/>
  <c r="O169" i="6"/>
  <c r="O168" i="6"/>
  <c r="O167" i="6"/>
  <c r="O165" i="6"/>
  <c r="O164" i="6"/>
  <c r="O163" i="6"/>
  <c r="O162" i="6"/>
  <c r="O160" i="6"/>
  <c r="O159" i="6"/>
  <c r="O158" i="6"/>
  <c r="O157" i="6"/>
  <c r="O155" i="6"/>
  <c r="O154" i="6"/>
  <c r="O153" i="6"/>
  <c r="O150" i="6"/>
  <c r="O149" i="6"/>
  <c r="O148" i="6"/>
  <c r="O147" i="6"/>
  <c r="O145" i="6"/>
  <c r="O144" i="6"/>
  <c r="O143" i="6"/>
  <c r="O142" i="6"/>
  <c r="O141" i="6"/>
  <c r="O138" i="6"/>
  <c r="O137" i="6"/>
  <c r="O136" i="6"/>
  <c r="O135" i="6"/>
  <c r="O134" i="6"/>
  <c r="O133" i="6"/>
  <c r="O131" i="6"/>
  <c r="O129" i="6"/>
  <c r="O128" i="6"/>
  <c r="O127" i="6"/>
  <c r="O126" i="6"/>
  <c r="O125" i="6"/>
  <c r="O124" i="6"/>
  <c r="O123" i="6"/>
  <c r="O122" i="6"/>
  <c r="O120" i="6"/>
  <c r="O118" i="6"/>
  <c r="O117" i="6"/>
  <c r="O116" i="6"/>
  <c r="O115" i="6"/>
  <c r="O114" i="6"/>
  <c r="O113" i="6"/>
  <c r="O111" i="6"/>
  <c r="O110" i="6"/>
  <c r="O109" i="6"/>
  <c r="O108" i="6"/>
  <c r="O107" i="6"/>
  <c r="O106" i="6"/>
  <c r="O104" i="6"/>
  <c r="O103" i="6"/>
  <c r="O102" i="6"/>
  <c r="O101" i="6"/>
  <c r="O100" i="6"/>
  <c r="O99" i="6"/>
  <c r="O98" i="6"/>
  <c r="O97" i="6"/>
  <c r="O95" i="6"/>
  <c r="O93" i="6"/>
  <c r="O91" i="6"/>
  <c r="O89" i="6"/>
  <c r="O88" i="6"/>
  <c r="O85" i="6"/>
  <c r="O83" i="6"/>
  <c r="O82" i="6"/>
  <c r="O81" i="6"/>
  <c r="O80" i="6"/>
  <c r="O79" i="6"/>
  <c r="O78" i="6"/>
  <c r="O77" i="6"/>
  <c r="O74" i="6"/>
  <c r="O73" i="6"/>
  <c r="O72" i="6"/>
  <c r="O70" i="6"/>
  <c r="O69" i="6"/>
  <c r="O50" i="6"/>
  <c r="O49" i="6"/>
  <c r="O48" i="6"/>
  <c r="O46" i="6"/>
  <c r="O44" i="6"/>
  <c r="O43" i="6"/>
  <c r="O42" i="6"/>
  <c r="O41" i="6"/>
  <c r="O40" i="6"/>
  <c r="O39" i="6"/>
  <c r="O37" i="6"/>
  <c r="O36" i="6"/>
  <c r="L154" i="6" l="1"/>
  <c r="K180" i="6" l="1"/>
  <c r="K179" i="6"/>
  <c r="K178" i="6"/>
  <c r="K176" i="6"/>
  <c r="K175" i="6"/>
  <c r="K174" i="6"/>
  <c r="K173" i="6"/>
  <c r="K171" i="6"/>
  <c r="K170" i="6"/>
  <c r="K169" i="6"/>
  <c r="K168" i="6"/>
  <c r="K167" i="6"/>
  <c r="K165" i="6"/>
  <c r="K164" i="6"/>
  <c r="K163" i="6"/>
  <c r="K162" i="6"/>
  <c r="K160" i="6"/>
  <c r="K159" i="6"/>
  <c r="K158" i="6"/>
  <c r="K157" i="6"/>
  <c r="K155" i="6"/>
  <c r="K154" i="6"/>
  <c r="K153" i="6"/>
  <c r="K150" i="6"/>
  <c r="K149" i="6"/>
  <c r="K148" i="6"/>
  <c r="K147" i="6"/>
  <c r="K146" i="6"/>
  <c r="K145" i="6"/>
  <c r="K144" i="6"/>
  <c r="K143" i="6"/>
  <c r="K142" i="6"/>
  <c r="K141" i="6"/>
  <c r="K138" i="6"/>
  <c r="K137" i="6"/>
  <c r="K136" i="6"/>
  <c r="K135" i="6"/>
  <c r="K134" i="6"/>
  <c r="K133" i="6"/>
  <c r="K131" i="6"/>
  <c r="K129" i="6"/>
  <c r="K128" i="6"/>
  <c r="K127" i="6"/>
  <c r="K126" i="6"/>
  <c r="K125" i="6"/>
  <c r="K124" i="6"/>
  <c r="K123" i="6"/>
  <c r="K122" i="6"/>
  <c r="K120" i="6"/>
  <c r="K118" i="6"/>
  <c r="K117" i="6"/>
  <c r="K116" i="6"/>
  <c r="K115" i="6"/>
  <c r="K114" i="6"/>
  <c r="K113" i="6"/>
  <c r="K111" i="6"/>
  <c r="K110" i="6"/>
  <c r="K109" i="6"/>
  <c r="K108" i="6"/>
  <c r="K107" i="6"/>
  <c r="K106" i="6"/>
  <c r="K104" i="6"/>
  <c r="K103" i="6"/>
  <c r="K102" i="6"/>
  <c r="K101" i="6"/>
  <c r="K100" i="6"/>
  <c r="K99" i="6"/>
  <c r="K98" i="6"/>
  <c r="K97" i="6"/>
  <c r="K95" i="6"/>
  <c r="K93" i="6"/>
  <c r="K91" i="6"/>
  <c r="K89" i="6"/>
  <c r="K88" i="6"/>
  <c r="K86" i="6"/>
  <c r="K85" i="6"/>
  <c r="K83" i="6"/>
  <c r="K82" i="6"/>
  <c r="K81" i="6"/>
  <c r="K80" i="6"/>
  <c r="K79" i="6"/>
  <c r="K78" i="6"/>
  <c r="K77" i="6"/>
  <c r="K74" i="6"/>
  <c r="K73" i="6"/>
  <c r="K72" i="6"/>
  <c r="K70" i="6"/>
  <c r="K69" i="6"/>
  <c r="K50" i="6"/>
  <c r="K49" i="6"/>
  <c r="K48" i="6"/>
  <c r="K46" i="6"/>
  <c r="K44" i="6"/>
  <c r="K43" i="6"/>
  <c r="K42" i="6"/>
  <c r="K41" i="6"/>
  <c r="K40" i="6"/>
  <c r="K39" i="6"/>
  <c r="K37" i="6"/>
  <c r="K36" i="6"/>
  <c r="J180" i="6"/>
  <c r="J179" i="6"/>
  <c r="J178" i="6"/>
  <c r="J176" i="6"/>
  <c r="J175" i="6"/>
  <c r="J174" i="6"/>
  <c r="J173" i="6"/>
  <c r="J171" i="6"/>
  <c r="J170" i="6"/>
  <c r="J169" i="6"/>
  <c r="J168" i="6"/>
  <c r="J167" i="6"/>
  <c r="J165" i="6"/>
  <c r="J164" i="6"/>
  <c r="J163" i="6"/>
  <c r="J162" i="6"/>
  <c r="J160" i="6"/>
  <c r="J159" i="6"/>
  <c r="J158" i="6"/>
  <c r="J157" i="6"/>
  <c r="J155" i="6"/>
  <c r="J154" i="6"/>
  <c r="J153" i="6"/>
  <c r="J150" i="6"/>
  <c r="J149" i="6"/>
  <c r="J148" i="6"/>
  <c r="J147" i="6"/>
  <c r="J146" i="6"/>
  <c r="J145" i="6"/>
  <c r="J144" i="6"/>
  <c r="J143" i="6"/>
  <c r="J142" i="6"/>
  <c r="J141" i="6"/>
  <c r="J138" i="6"/>
  <c r="J137" i="6"/>
  <c r="J136" i="6"/>
  <c r="J135" i="6"/>
  <c r="J134" i="6"/>
  <c r="J133" i="6"/>
  <c r="J131" i="6"/>
  <c r="J129" i="6"/>
  <c r="J128" i="6"/>
  <c r="J127" i="6"/>
  <c r="J126" i="6"/>
  <c r="J125" i="6"/>
  <c r="J124" i="6"/>
  <c r="J123" i="6"/>
  <c r="J122" i="6"/>
  <c r="J120" i="6"/>
  <c r="I180" i="6"/>
  <c r="I179" i="6"/>
  <c r="I178" i="6"/>
  <c r="I176" i="6"/>
  <c r="I175" i="6"/>
  <c r="I174" i="6"/>
  <c r="I173" i="6"/>
  <c r="I171" i="6"/>
  <c r="I170" i="6"/>
  <c r="I169" i="6"/>
  <c r="I168" i="6"/>
  <c r="I167" i="6"/>
  <c r="I165" i="6"/>
  <c r="I164" i="6"/>
  <c r="I163" i="6"/>
  <c r="I162" i="6"/>
  <c r="I160" i="6"/>
  <c r="I159" i="6"/>
  <c r="I158" i="6"/>
  <c r="I157" i="6"/>
  <c r="I155" i="6"/>
  <c r="I154" i="6"/>
  <c r="I153" i="6"/>
  <c r="I150" i="6"/>
  <c r="I149" i="6"/>
  <c r="I148" i="6"/>
  <c r="I147" i="6"/>
  <c r="I146" i="6"/>
  <c r="I145" i="6"/>
  <c r="I144" i="6"/>
  <c r="I143" i="6"/>
  <c r="I142" i="6"/>
  <c r="I141" i="6"/>
  <c r="I138" i="6"/>
  <c r="I137" i="6"/>
  <c r="I136" i="6"/>
  <c r="I135" i="6"/>
  <c r="I134" i="6"/>
  <c r="I133" i="6"/>
  <c r="I131" i="6"/>
  <c r="I129" i="6"/>
  <c r="I128" i="6"/>
  <c r="I127" i="6"/>
  <c r="I126" i="6"/>
  <c r="I125" i="6"/>
  <c r="I124" i="6"/>
  <c r="I123" i="6"/>
  <c r="I122" i="6"/>
  <c r="I120" i="6"/>
  <c r="I118" i="6"/>
  <c r="I117" i="6"/>
  <c r="I116" i="6"/>
  <c r="I115" i="6"/>
  <c r="I114" i="6"/>
  <c r="I113" i="6"/>
  <c r="I111" i="6"/>
  <c r="I110" i="6"/>
  <c r="I109" i="6"/>
  <c r="I108" i="6"/>
  <c r="I107" i="6"/>
  <c r="I106" i="6"/>
  <c r="I104" i="6"/>
  <c r="I103" i="6"/>
  <c r="I102" i="6"/>
  <c r="I101" i="6"/>
  <c r="I100" i="6"/>
  <c r="I99" i="6"/>
  <c r="I98" i="6"/>
  <c r="I97" i="6"/>
  <c r="I95" i="6"/>
  <c r="I93" i="6"/>
  <c r="I91" i="6"/>
  <c r="I89" i="6"/>
  <c r="I88" i="6"/>
  <c r="I86" i="6"/>
  <c r="I85" i="6"/>
  <c r="I83" i="6"/>
  <c r="I82" i="6"/>
  <c r="I81" i="6"/>
  <c r="I80" i="6"/>
  <c r="I79" i="6"/>
  <c r="I78" i="6"/>
  <c r="I77" i="6"/>
  <c r="I74" i="6"/>
  <c r="I73" i="6"/>
  <c r="I72" i="6"/>
  <c r="I70" i="6"/>
  <c r="I69" i="6"/>
  <c r="I50" i="6"/>
  <c r="I49" i="6"/>
  <c r="I48" i="6"/>
  <c r="I46" i="6"/>
  <c r="I44" i="6"/>
  <c r="I43" i="6"/>
  <c r="I42" i="6"/>
  <c r="I41" i="6"/>
  <c r="I40" i="6"/>
  <c r="I39" i="6"/>
  <c r="I37" i="6"/>
  <c r="I36" i="6"/>
  <c r="I34" i="6"/>
  <c r="J118" i="6" l="1"/>
  <c r="J117" i="6"/>
  <c r="J116" i="6"/>
  <c r="J115" i="6"/>
  <c r="J114" i="6"/>
  <c r="J113" i="6"/>
  <c r="J111" i="6"/>
  <c r="J110" i="6"/>
  <c r="J109" i="6"/>
  <c r="J108" i="6"/>
  <c r="J107" i="6"/>
  <c r="J106" i="6"/>
  <c r="J104" i="6"/>
  <c r="J103" i="6"/>
  <c r="J102" i="6"/>
  <c r="J101" i="6"/>
  <c r="J100" i="6"/>
  <c r="J99" i="6"/>
  <c r="J98" i="6"/>
  <c r="J97" i="6"/>
  <c r="J95" i="6"/>
  <c r="J93" i="6"/>
  <c r="J91" i="6"/>
  <c r="J89" i="6"/>
  <c r="J88" i="6"/>
  <c r="J86" i="6"/>
  <c r="J85" i="6"/>
  <c r="J83" i="6"/>
  <c r="J82" i="6"/>
  <c r="J81" i="6"/>
  <c r="J80" i="6"/>
  <c r="J79" i="6"/>
  <c r="J78" i="6"/>
  <c r="J77" i="6"/>
  <c r="J74" i="6"/>
  <c r="J73" i="6"/>
  <c r="J72" i="6"/>
  <c r="J70" i="6"/>
  <c r="J69" i="6"/>
  <c r="J50" i="6"/>
  <c r="J49" i="6"/>
  <c r="J48" i="6"/>
  <c r="J46" i="6"/>
  <c r="J44" i="6"/>
  <c r="J43" i="6"/>
  <c r="J42" i="6"/>
  <c r="J41" i="6"/>
  <c r="J40" i="6"/>
  <c r="J39" i="6"/>
  <c r="J37" i="6"/>
  <c r="J36" i="6"/>
  <c r="P118" i="6" l="1"/>
  <c r="H118" i="6"/>
  <c r="S121" i="6"/>
  <c r="O121" i="6"/>
  <c r="K121" i="6"/>
  <c r="J121" i="6"/>
  <c r="I121" i="6"/>
  <c r="H128" i="6"/>
  <c r="E141" i="6"/>
  <c r="F141" i="6"/>
  <c r="G141" i="6"/>
  <c r="E142" i="6"/>
  <c r="F142" i="6"/>
  <c r="G142" i="6"/>
  <c r="E143" i="6"/>
  <c r="F143" i="6"/>
  <c r="G143" i="6"/>
  <c r="E144" i="6"/>
  <c r="F144" i="6"/>
  <c r="G144" i="6"/>
  <c r="E145" i="6"/>
  <c r="F145" i="6"/>
  <c r="G145" i="6"/>
  <c r="E146" i="6"/>
  <c r="F146" i="6"/>
  <c r="G146" i="6"/>
  <c r="E147" i="6"/>
  <c r="F147" i="6"/>
  <c r="G147" i="6"/>
  <c r="D145" i="6" l="1"/>
  <c r="D141" i="6"/>
  <c r="D146" i="6"/>
  <c r="D147" i="6"/>
  <c r="D143" i="6"/>
  <c r="G140" i="6"/>
  <c r="D142" i="6"/>
  <c r="D144" i="6"/>
  <c r="F140" i="6"/>
  <c r="E140" i="6"/>
  <c r="D140" i="6" l="1"/>
  <c r="S34" i="6" l="1"/>
  <c r="S33" i="6"/>
  <c r="S32" i="6"/>
  <c r="S30" i="6"/>
  <c r="S29" i="6"/>
  <c r="S28" i="6"/>
  <c r="S27" i="6"/>
  <c r="S26" i="6"/>
  <c r="S25" i="6"/>
  <c r="S24" i="6"/>
  <c r="S23" i="6"/>
  <c r="R34" i="6"/>
  <c r="R33" i="6"/>
  <c r="R32" i="6"/>
  <c r="R30" i="6"/>
  <c r="R29" i="6"/>
  <c r="R28" i="6"/>
  <c r="R27" i="6"/>
  <c r="R26" i="6"/>
  <c r="R25" i="6"/>
  <c r="R24" i="6"/>
  <c r="R23" i="6"/>
  <c r="Q33" i="6"/>
  <c r="Q29" i="6"/>
  <c r="Q28" i="6"/>
  <c r="Q27" i="6"/>
  <c r="Q26" i="6"/>
  <c r="O34" i="6"/>
  <c r="O33" i="6"/>
  <c r="O32" i="6"/>
  <c r="O30" i="6"/>
  <c r="O29" i="6"/>
  <c r="O28" i="6"/>
  <c r="O27" i="6"/>
  <c r="O26" i="6"/>
  <c r="O25" i="6"/>
  <c r="O24" i="6"/>
  <c r="O23" i="6"/>
  <c r="N33" i="6"/>
  <c r="N32" i="6"/>
  <c r="N30" i="6"/>
  <c r="N29" i="6"/>
  <c r="N28" i="6"/>
  <c r="N27" i="6"/>
  <c r="N26" i="6"/>
  <c r="N25" i="6"/>
  <c r="N24" i="6"/>
  <c r="N23" i="6"/>
  <c r="M30" i="6"/>
  <c r="M29" i="6"/>
  <c r="M28" i="6"/>
  <c r="M27" i="6"/>
  <c r="M26" i="6"/>
  <c r="M23" i="6"/>
  <c r="K34" i="6" l="1"/>
  <c r="K33" i="6"/>
  <c r="K32" i="6"/>
  <c r="K30" i="6"/>
  <c r="K29" i="6"/>
  <c r="K28" i="6"/>
  <c r="K27" i="6"/>
  <c r="K26" i="6"/>
  <c r="K25" i="6"/>
  <c r="K24" i="6"/>
  <c r="K23" i="6"/>
  <c r="J34" i="6"/>
  <c r="J33" i="6"/>
  <c r="J32" i="6"/>
  <c r="J30" i="6"/>
  <c r="J29" i="6"/>
  <c r="J28" i="6" l="1"/>
  <c r="J27" i="6"/>
  <c r="J26" i="6"/>
  <c r="J25" i="6"/>
  <c r="J24" i="6"/>
  <c r="J23" i="6"/>
  <c r="I33" i="6"/>
  <c r="I32" i="6"/>
  <c r="I30" i="6"/>
  <c r="I29" i="6"/>
  <c r="I28" i="6"/>
  <c r="I27" i="6"/>
  <c r="I26" i="6"/>
  <c r="I25" i="6"/>
  <c r="I24" i="6"/>
  <c r="I23" i="6"/>
  <c r="S20" i="6"/>
  <c r="S19" i="6"/>
  <c r="S18" i="6"/>
  <c r="S17" i="6"/>
  <c r="S16" i="6"/>
  <c r="S15" i="6"/>
  <c r="S14" i="6"/>
  <c r="S12" i="6"/>
  <c r="S11" i="6"/>
  <c r="S10" i="6"/>
  <c r="S9" i="6"/>
  <c r="R20" i="6"/>
  <c r="R19" i="6"/>
  <c r="R18" i="6"/>
  <c r="R17" i="6"/>
  <c r="R15" i="6"/>
  <c r="R14" i="6"/>
  <c r="R12" i="6"/>
  <c r="R11" i="6"/>
  <c r="R10" i="6"/>
  <c r="R9" i="6"/>
  <c r="Q20" i="6"/>
  <c r="Q12" i="6"/>
  <c r="O20" i="6"/>
  <c r="O19" i="6"/>
  <c r="O18" i="6"/>
  <c r="O17" i="6"/>
  <c r="O16" i="6"/>
  <c r="O15" i="6"/>
  <c r="O14" i="6"/>
  <c r="O12" i="6"/>
  <c r="O11" i="6"/>
  <c r="O10" i="6"/>
  <c r="O9" i="6"/>
  <c r="N20" i="6"/>
  <c r="N19" i="6"/>
  <c r="N18" i="6"/>
  <c r="N17" i="6"/>
  <c r="N16" i="6"/>
  <c r="N14" i="6"/>
  <c r="N12" i="6"/>
  <c r="N11" i="6"/>
  <c r="N10" i="6"/>
  <c r="M20" i="6"/>
  <c r="M19" i="6"/>
  <c r="M18" i="6"/>
  <c r="M12" i="6"/>
  <c r="K19" i="6"/>
  <c r="K18" i="6"/>
  <c r="K17" i="6"/>
  <c r="K16" i="6"/>
  <c r="K15" i="6"/>
  <c r="K14" i="6"/>
  <c r="K12" i="6"/>
  <c r="K11" i="6"/>
  <c r="K10" i="6"/>
  <c r="J19" i="6"/>
  <c r="J18" i="6"/>
  <c r="I22" i="6" l="1"/>
  <c r="J17" i="6"/>
  <c r="J16" i="6"/>
  <c r="J15" i="6"/>
  <c r="J14" i="6"/>
  <c r="J12" i="6"/>
  <c r="J11" i="6"/>
  <c r="J10" i="6"/>
  <c r="I19" i="6"/>
  <c r="I18" i="6"/>
  <c r="I17" i="6"/>
  <c r="I16" i="6"/>
  <c r="I15" i="6"/>
  <c r="I14" i="6"/>
  <c r="I12" i="6"/>
  <c r="I11" i="6"/>
  <c r="I10" i="6"/>
  <c r="I20" i="6" l="1"/>
  <c r="J20" i="6"/>
  <c r="K20" i="6"/>
  <c r="I9" i="6"/>
  <c r="J9" i="6"/>
  <c r="K9" i="6"/>
  <c r="C44" i="13" l="1"/>
  <c r="S43" i="13"/>
  <c r="R42" i="13"/>
  <c r="Q42" i="13" s="1"/>
  <c r="R41" i="13"/>
  <c r="Q41" i="13" s="1"/>
  <c r="Q40" i="13"/>
  <c r="R39" i="13"/>
  <c r="Q39" i="13" s="1"/>
  <c r="R38" i="13"/>
  <c r="Q38" i="13" s="1"/>
  <c r="R37" i="13"/>
  <c r="Q37" i="13" s="1"/>
  <c r="Q36" i="13"/>
  <c r="R35" i="13"/>
  <c r="Q35" i="13" s="1"/>
  <c r="R34" i="13"/>
  <c r="Q34" i="13" s="1"/>
  <c r="R33" i="13"/>
  <c r="Q33" i="13"/>
  <c r="R32" i="13"/>
  <c r="Q32" i="13" s="1"/>
  <c r="R31" i="13"/>
  <c r="Q31" i="13" s="1"/>
  <c r="R30" i="13"/>
  <c r="Q30" i="13" s="1"/>
  <c r="E29" i="13"/>
  <c r="C28" i="13"/>
  <c r="J28" i="13" s="1"/>
  <c r="P28" i="13" s="1"/>
  <c r="K27" i="13"/>
  <c r="R27" i="13" s="1"/>
  <c r="C27" i="13"/>
  <c r="J27" i="13" s="1"/>
  <c r="K26" i="13"/>
  <c r="R26" i="13" s="1"/>
  <c r="J26" i="13"/>
  <c r="P26" i="13" s="1"/>
  <c r="N25" i="13"/>
  <c r="G25" i="13"/>
  <c r="F25" i="13"/>
  <c r="E25" i="13"/>
  <c r="K24" i="13"/>
  <c r="R24" i="13" s="1"/>
  <c r="Q24" i="13" s="1"/>
  <c r="C24" i="13"/>
  <c r="K23" i="13"/>
  <c r="R23" i="13" s="1"/>
  <c r="Q23" i="13" s="1"/>
  <c r="C23" i="13"/>
  <c r="K22" i="13"/>
  <c r="R22" i="13" s="1"/>
  <c r="C22" i="13"/>
  <c r="K21" i="13"/>
  <c r="R21" i="13" s="1"/>
  <c r="Q21" i="13" s="1"/>
  <c r="C21" i="13"/>
  <c r="K20" i="13"/>
  <c r="R20" i="13" s="1"/>
  <c r="C20" i="13"/>
  <c r="S19" i="13"/>
  <c r="K19" i="13"/>
  <c r="R19" i="13" s="1"/>
  <c r="C19" i="13"/>
  <c r="J19" i="13" s="1"/>
  <c r="N18" i="13"/>
  <c r="M18" i="13"/>
  <c r="M46" i="13" s="1"/>
  <c r="M49" i="13" s="1"/>
  <c r="H18" i="13"/>
  <c r="G18" i="13"/>
  <c r="F18" i="13"/>
  <c r="E18" i="13"/>
  <c r="D18" i="13"/>
  <c r="D46" i="13" s="1"/>
  <c r="D49" i="13" s="1"/>
  <c r="S17" i="13"/>
  <c r="Q17" i="13" s="1"/>
  <c r="K17" i="13"/>
  <c r="C17" i="13"/>
  <c r="J17" i="13" s="1"/>
  <c r="P17" i="13" s="1"/>
  <c r="S16" i="13"/>
  <c r="K16" i="13"/>
  <c r="R16" i="13" s="1"/>
  <c r="C16" i="13"/>
  <c r="K15" i="13"/>
  <c r="R15" i="13" s="1"/>
  <c r="C15" i="13"/>
  <c r="K14" i="13"/>
  <c r="R14" i="13" s="1"/>
  <c r="Q14" i="13" s="1"/>
  <c r="C14" i="13"/>
  <c r="S13" i="13"/>
  <c r="P13" i="13"/>
  <c r="K13" i="13"/>
  <c r="R13" i="13" s="1"/>
  <c r="K12" i="13"/>
  <c r="R12" i="13" s="1"/>
  <c r="Q12" i="13" s="1"/>
  <c r="C12" i="13"/>
  <c r="K11" i="13"/>
  <c r="R11" i="13" s="1"/>
  <c r="C11" i="13"/>
  <c r="J11" i="13" s="1"/>
  <c r="R10" i="13"/>
  <c r="C10" i="13"/>
  <c r="N9" i="13"/>
  <c r="H9" i="13"/>
  <c r="G9" i="13"/>
  <c r="E9" i="13"/>
  <c r="J8" i="13"/>
  <c r="Q13" i="13" l="1"/>
  <c r="Q16" i="13"/>
  <c r="N46" i="13"/>
  <c r="N49" i="13" s="1"/>
  <c r="H46" i="13"/>
  <c r="H49" i="13" s="1"/>
  <c r="G43" i="13"/>
  <c r="R43" i="13" s="1"/>
  <c r="C25" i="13"/>
  <c r="J24" i="13"/>
  <c r="P24" i="13" s="1"/>
  <c r="J20" i="13"/>
  <c r="P20" i="13" s="1"/>
  <c r="P8" i="13"/>
  <c r="J23" i="13"/>
  <c r="J22" i="13"/>
  <c r="P22" i="13" s="1"/>
  <c r="J21" i="13"/>
  <c r="P21" i="13" s="1"/>
  <c r="Q20" i="13"/>
  <c r="Q19" i="13"/>
  <c r="Q15" i="13"/>
  <c r="Q11" i="13"/>
  <c r="J16" i="13"/>
  <c r="P16" i="13" s="1"/>
  <c r="J15" i="13"/>
  <c r="P15" i="13" s="1"/>
  <c r="J14" i="13"/>
  <c r="P14" i="13" s="1"/>
  <c r="J12" i="13"/>
  <c r="P12" i="13" s="1"/>
  <c r="F46" i="13"/>
  <c r="F49" i="13" s="1"/>
  <c r="D7" i="13"/>
  <c r="S9" i="13"/>
  <c r="S25" i="13"/>
  <c r="Q27" i="13"/>
  <c r="Q22" i="13"/>
  <c r="S18" i="13"/>
  <c r="M7" i="13"/>
  <c r="Q43" i="13"/>
  <c r="K9" i="13"/>
  <c r="R29" i="13"/>
  <c r="Q29" i="13"/>
  <c r="C9" i="13"/>
  <c r="E7" i="13"/>
  <c r="R18" i="13"/>
  <c r="P27" i="13"/>
  <c r="P25" i="13" s="1"/>
  <c r="J25" i="13"/>
  <c r="R9" i="13"/>
  <c r="Q10" i="13"/>
  <c r="P10" i="13"/>
  <c r="P19" i="13"/>
  <c r="Q26" i="13"/>
  <c r="R25" i="13"/>
  <c r="G7" i="13"/>
  <c r="P11" i="13"/>
  <c r="K18" i="13"/>
  <c r="K25" i="13"/>
  <c r="H7" i="13"/>
  <c r="N7" i="13"/>
  <c r="C18" i="13"/>
  <c r="G46" i="13"/>
  <c r="G49" i="13" s="1"/>
  <c r="H45" i="13"/>
  <c r="R45" i="13" s="1"/>
  <c r="Q9" i="13" l="1"/>
  <c r="K7" i="13"/>
  <c r="S46" i="13"/>
  <c r="P23" i="13"/>
  <c r="P18" i="13" s="1"/>
  <c r="J18" i="13"/>
  <c r="Q18" i="13"/>
  <c r="Q25" i="13"/>
  <c r="S7" i="13"/>
  <c r="K46" i="13"/>
  <c r="K49" i="13" s="1"/>
  <c r="C46" i="13"/>
  <c r="J9" i="13"/>
  <c r="C7" i="13"/>
  <c r="Q45" i="13"/>
  <c r="R46" i="13"/>
  <c r="R7" i="13"/>
  <c r="P9" i="13"/>
  <c r="J7" i="13" l="1"/>
  <c r="P7" i="13"/>
  <c r="J46" i="13"/>
  <c r="J49" i="13" s="1"/>
  <c r="Q46" i="13"/>
  <c r="Q7" i="13"/>
  <c r="P46" i="13"/>
  <c r="P49" i="13" s="1"/>
  <c r="L118" i="6" l="1"/>
  <c r="L128" i="6" l="1"/>
  <c r="J28" i="7" l="1"/>
  <c r="S119" i="6" l="1"/>
  <c r="P29" i="6"/>
  <c r="P28" i="6"/>
  <c r="P27" i="6"/>
  <c r="P26" i="6"/>
  <c r="P20" i="6"/>
  <c r="P12" i="6"/>
  <c r="N172" i="6"/>
  <c r="N92" i="6"/>
  <c r="L104" i="6"/>
  <c r="L103" i="6"/>
  <c r="L98" i="6"/>
  <c r="L93" i="6"/>
  <c r="L92" i="6" s="1"/>
  <c r="L89" i="6"/>
  <c r="P179" i="6"/>
  <c r="R177" i="6"/>
  <c r="P174" i="6"/>
  <c r="S172" i="6"/>
  <c r="R172" i="6"/>
  <c r="S166" i="6"/>
  <c r="R166" i="6"/>
  <c r="P163" i="6"/>
  <c r="S161" i="6"/>
  <c r="R161" i="6"/>
  <c r="P159" i="6"/>
  <c r="S156" i="6"/>
  <c r="R156" i="6"/>
  <c r="P154" i="6"/>
  <c r="S152" i="6"/>
  <c r="R152" i="6"/>
  <c r="P142" i="6"/>
  <c r="S140" i="6"/>
  <c r="S139" i="6" s="1"/>
  <c r="P137" i="6"/>
  <c r="P117" i="6"/>
  <c r="P116" i="6"/>
  <c r="P114" i="6"/>
  <c r="P113" i="6"/>
  <c r="S112" i="6"/>
  <c r="R112" i="6"/>
  <c r="Q112" i="6"/>
  <c r="S105" i="6"/>
  <c r="P104" i="6"/>
  <c r="P103" i="6"/>
  <c r="P102" i="6"/>
  <c r="P101" i="6"/>
  <c r="P100" i="6"/>
  <c r="P99" i="6"/>
  <c r="P98" i="6"/>
  <c r="P97" i="6"/>
  <c r="S96" i="6"/>
  <c r="R96" i="6"/>
  <c r="Q96" i="6"/>
  <c r="P93" i="6"/>
  <c r="P92" i="6" s="1"/>
  <c r="S92" i="6"/>
  <c r="S90" i="6" s="1"/>
  <c r="R92" i="6"/>
  <c r="R90" i="6" s="1"/>
  <c r="Q92" i="6"/>
  <c r="P89" i="6"/>
  <c r="P88" i="6"/>
  <c r="S87" i="6"/>
  <c r="R87" i="6"/>
  <c r="Q87" i="6"/>
  <c r="S84" i="6"/>
  <c r="P77" i="6"/>
  <c r="S76" i="6"/>
  <c r="P73" i="6"/>
  <c r="P72" i="6"/>
  <c r="S71" i="6"/>
  <c r="R71" i="6"/>
  <c r="Q71" i="6"/>
  <c r="S68" i="6"/>
  <c r="P50" i="6"/>
  <c r="P49" i="6"/>
  <c r="S47" i="6"/>
  <c r="S45" i="6" s="1"/>
  <c r="R47" i="6"/>
  <c r="R45" i="6" s="1"/>
  <c r="P44" i="6"/>
  <c r="S38" i="6"/>
  <c r="S35" i="6" s="1"/>
  <c r="P33" i="6"/>
  <c r="S31" i="6"/>
  <c r="R31" i="6"/>
  <c r="S22" i="6"/>
  <c r="R22" i="6"/>
  <c r="S13" i="6"/>
  <c r="S8" i="6"/>
  <c r="R8" i="6"/>
  <c r="S94" i="6" l="1"/>
  <c r="L77" i="6"/>
  <c r="L142" i="6"/>
  <c r="N31" i="6"/>
  <c r="M92" i="6"/>
  <c r="L19" i="6"/>
  <c r="L30" i="6"/>
  <c r="M71" i="6"/>
  <c r="M87" i="6"/>
  <c r="L147" i="6"/>
  <c r="L160" i="6"/>
  <c r="L168" i="6"/>
  <c r="L174" i="6"/>
  <c r="N87" i="6"/>
  <c r="L148" i="6"/>
  <c r="M112" i="6"/>
  <c r="N156" i="6"/>
  <c r="L23" i="6"/>
  <c r="L20" i="6"/>
  <c r="L138" i="6"/>
  <c r="S7" i="6"/>
  <c r="N90" i="6"/>
  <c r="L100" i="6"/>
  <c r="L82" i="6"/>
  <c r="R21" i="6"/>
  <c r="P71" i="6"/>
  <c r="L175" i="6"/>
  <c r="L88" i="6"/>
  <c r="L87" i="6" s="1"/>
  <c r="L44" i="6"/>
  <c r="M96" i="6"/>
  <c r="L95" i="6"/>
  <c r="L27" i="6"/>
  <c r="L43" i="6"/>
  <c r="O119" i="6"/>
  <c r="L108" i="6"/>
  <c r="N47" i="6"/>
  <c r="N45" i="6" s="1"/>
  <c r="L72" i="6"/>
  <c r="L99" i="6"/>
  <c r="N112" i="6"/>
  <c r="N152" i="6"/>
  <c r="L163" i="6"/>
  <c r="N166" i="6"/>
  <c r="O8" i="6"/>
  <c r="O13" i="6"/>
  <c r="O22" i="6"/>
  <c r="O105" i="6"/>
  <c r="L171" i="6"/>
  <c r="L144" i="6"/>
  <c r="O38" i="6"/>
  <c r="O35" i="6" s="1"/>
  <c r="L162" i="6"/>
  <c r="L169" i="6"/>
  <c r="L150" i="6"/>
  <c r="L12" i="6"/>
  <c r="L29" i="6"/>
  <c r="L159" i="6"/>
  <c r="L102" i="6"/>
  <c r="L50" i="6"/>
  <c r="L165" i="6"/>
  <c r="L170" i="6"/>
  <c r="M166" i="6"/>
  <c r="P112" i="6"/>
  <c r="M156" i="6"/>
  <c r="N71" i="6"/>
  <c r="L137" i="6"/>
  <c r="N140" i="6"/>
  <c r="L28" i="6"/>
  <c r="L158" i="6"/>
  <c r="L101" i="6"/>
  <c r="L179" i="6"/>
  <c r="L145" i="6"/>
  <c r="L155" i="6"/>
  <c r="N161" i="6"/>
  <c r="L157" i="6"/>
  <c r="L153" i="6"/>
  <c r="S151" i="6"/>
  <c r="S75" i="6"/>
  <c r="S67" i="6"/>
  <c r="S21" i="6"/>
  <c r="R151" i="6"/>
  <c r="P87" i="6"/>
  <c r="P96" i="6"/>
  <c r="L26" i="6"/>
  <c r="N132" i="6"/>
  <c r="N130" i="6" s="1"/>
  <c r="N96" i="6"/>
  <c r="L73" i="6"/>
  <c r="N22" i="6"/>
  <c r="L143" i="6"/>
  <c r="L116" i="6"/>
  <c r="L114" i="6"/>
  <c r="L49" i="6"/>
  <c r="L167" i="6"/>
  <c r="O166" i="6"/>
  <c r="O68" i="6"/>
  <c r="O76" i="6"/>
  <c r="O92" i="6"/>
  <c r="O90" i="6" s="1"/>
  <c r="L113" i="6"/>
  <c r="O112" i="6"/>
  <c r="O31" i="6"/>
  <c r="O47" i="6"/>
  <c r="O45" i="6" s="1"/>
  <c r="O71" i="6"/>
  <c r="O87" i="6"/>
  <c r="L97" i="6"/>
  <c r="O96" i="6"/>
  <c r="O161" i="6"/>
  <c r="O177" i="6"/>
  <c r="O132" i="6"/>
  <c r="O130" i="6" s="1"/>
  <c r="O140" i="6"/>
  <c r="O152" i="6"/>
  <c r="O156" i="6"/>
  <c r="O172" i="6"/>
  <c r="L111" i="6"/>
  <c r="L79" i="6"/>
  <c r="L78" i="6"/>
  <c r="L74" i="6"/>
  <c r="O94" i="6" l="1"/>
  <c r="N21" i="6"/>
  <c r="O7" i="6"/>
  <c r="N151" i="6"/>
  <c r="L112" i="6"/>
  <c r="O21" i="6"/>
  <c r="L152" i="6"/>
  <c r="L166" i="6"/>
  <c r="M152" i="6"/>
  <c r="L71" i="6"/>
  <c r="L156" i="6"/>
  <c r="L96" i="6"/>
  <c r="L124" i="6"/>
  <c r="N76" i="6"/>
  <c r="M68" i="6"/>
  <c r="M67" i="6" s="1"/>
  <c r="L70" i="6"/>
  <c r="M172" i="6"/>
  <c r="L173" i="6"/>
  <c r="L172" i="6" s="1"/>
  <c r="L133" i="6"/>
  <c r="O67" i="6"/>
  <c r="O151" i="6"/>
  <c r="L34" i="6"/>
  <c r="L18" i="6"/>
  <c r="L106" i="6" l="1"/>
  <c r="N84" i="6"/>
  <c r="N75" i="6" s="1"/>
  <c r="L85" i="6"/>
  <c r="N68" i="6"/>
  <c r="N67" i="6" s="1"/>
  <c r="L69" i="6"/>
  <c r="L68" i="6" s="1"/>
  <c r="L67" i="6" s="1"/>
  <c r="E126" i="5" l="1"/>
  <c r="E107" i="5"/>
  <c r="E103" i="5"/>
  <c r="E53" i="5"/>
  <c r="E29" i="5"/>
  <c r="E17" i="5"/>
  <c r="E9" i="5"/>
  <c r="E7" i="5"/>
  <c r="E5" i="5"/>
  <c r="D126" i="5"/>
  <c r="D107" i="5"/>
  <c r="D103" i="5"/>
  <c r="D53" i="5"/>
  <c r="D29" i="5"/>
  <c r="D17" i="5"/>
  <c r="D9" i="5"/>
  <c r="D7" i="5"/>
  <c r="D5" i="5"/>
  <c r="E11" i="7" l="1"/>
  <c r="D11" i="7"/>
  <c r="E102" i="5"/>
  <c r="E7" i="7" s="1"/>
  <c r="M26" i="7"/>
  <c r="E16" i="5"/>
  <c r="M25" i="7"/>
  <c r="E4" i="5"/>
  <c r="D4" i="5"/>
  <c r="L26" i="7"/>
  <c r="L25" i="7"/>
  <c r="D102" i="5"/>
  <c r="D7" i="7" s="1"/>
  <c r="D16" i="5"/>
  <c r="F11" i="7" l="1"/>
  <c r="F7" i="7"/>
  <c r="D3" i="5"/>
  <c r="D3" i="7" s="1"/>
  <c r="M24" i="7"/>
  <c r="E3" i="5"/>
  <c r="L24" i="7"/>
  <c r="D136" i="5" l="1"/>
  <c r="L34" i="7"/>
  <c r="E3" i="7"/>
  <c r="E136" i="5"/>
  <c r="D20" i="7"/>
  <c r="D15" i="7"/>
  <c r="F3" i="7" l="1"/>
  <c r="E15" i="7"/>
  <c r="F15" i="7" s="1"/>
  <c r="E20" i="7"/>
  <c r="F20" i="7" s="1"/>
  <c r="G180" i="6" l="1"/>
  <c r="G178" i="6"/>
  <c r="G176" i="6"/>
  <c r="G175" i="6"/>
  <c r="G174" i="6"/>
  <c r="G173" i="6"/>
  <c r="G171" i="6"/>
  <c r="G170" i="6"/>
  <c r="G169" i="6"/>
  <c r="G168" i="6"/>
  <c r="G167" i="6"/>
  <c r="G165" i="6"/>
  <c r="G164" i="6"/>
  <c r="G163" i="6"/>
  <c r="G162" i="6"/>
  <c r="G160" i="6"/>
  <c r="G159" i="6"/>
  <c r="G158" i="6"/>
  <c r="G157" i="6"/>
  <c r="G155" i="6"/>
  <c r="G153" i="6"/>
  <c r="G150" i="6"/>
  <c r="G149" i="6"/>
  <c r="G148" i="6"/>
  <c r="G138" i="6"/>
  <c r="G137" i="6"/>
  <c r="G136" i="6"/>
  <c r="G135" i="6"/>
  <c r="G134" i="6"/>
  <c r="G133" i="6"/>
  <c r="G131" i="6"/>
  <c r="G129" i="6"/>
  <c r="G127" i="6"/>
  <c r="G126" i="6"/>
  <c r="G125" i="6"/>
  <c r="G124" i="6"/>
  <c r="G123" i="6"/>
  <c r="G122" i="6"/>
  <c r="G120" i="6"/>
  <c r="G117" i="6"/>
  <c r="G115" i="6"/>
  <c r="G111" i="6"/>
  <c r="G110" i="6"/>
  <c r="G109" i="6"/>
  <c r="G108" i="6"/>
  <c r="G107" i="6"/>
  <c r="G106" i="6"/>
  <c r="G95" i="6"/>
  <c r="G93" i="6"/>
  <c r="G91" i="6"/>
  <c r="G89" i="6"/>
  <c r="G88" i="6"/>
  <c r="G86" i="6"/>
  <c r="G85" i="6"/>
  <c r="G83" i="6"/>
  <c r="G82" i="6"/>
  <c r="G81" i="6"/>
  <c r="G80" i="6"/>
  <c r="G79" i="6"/>
  <c r="G78" i="6"/>
  <c r="G77" i="6"/>
  <c r="G74" i="6"/>
  <c r="G73" i="6"/>
  <c r="G72" i="6"/>
  <c r="G70" i="6"/>
  <c r="G69" i="6"/>
  <c r="G66" i="6"/>
  <c r="G65" i="6"/>
  <c r="G63" i="6"/>
  <c r="G62" i="6"/>
  <c r="G61" i="6"/>
  <c r="G60" i="6"/>
  <c r="G58" i="6"/>
  <c r="G57" i="6"/>
  <c r="G56" i="6"/>
  <c r="G55" i="6"/>
  <c r="G54" i="6"/>
  <c r="G53" i="6"/>
  <c r="G49" i="6"/>
  <c r="G48" i="6"/>
  <c r="G46" i="6"/>
  <c r="G44" i="6"/>
  <c r="G43" i="6"/>
  <c r="G42" i="6"/>
  <c r="G41" i="6"/>
  <c r="G40" i="6"/>
  <c r="G39" i="6"/>
  <c r="G37" i="6"/>
  <c r="G36" i="6"/>
  <c r="G34" i="6"/>
  <c r="G33" i="6"/>
  <c r="G32" i="6"/>
  <c r="G30" i="6"/>
  <c r="G29" i="6"/>
  <c r="G28" i="6"/>
  <c r="G27" i="6"/>
  <c r="G26" i="6"/>
  <c r="G25" i="6"/>
  <c r="G24" i="6"/>
  <c r="G23" i="6"/>
  <c r="G20" i="6"/>
  <c r="G19" i="6"/>
  <c r="G18" i="6"/>
  <c r="G17" i="6"/>
  <c r="G16" i="6"/>
  <c r="G15" i="6"/>
  <c r="G14" i="6"/>
  <c r="G12" i="6"/>
  <c r="G11" i="6"/>
  <c r="G10" i="6"/>
  <c r="G9" i="6"/>
  <c r="F180" i="6"/>
  <c r="F178" i="6"/>
  <c r="F176" i="6"/>
  <c r="F175" i="6"/>
  <c r="F174" i="6"/>
  <c r="F173" i="6"/>
  <c r="F171" i="6"/>
  <c r="F170" i="6"/>
  <c r="F169" i="6"/>
  <c r="F168" i="6"/>
  <c r="F167" i="6"/>
  <c r="F165" i="6"/>
  <c r="F164" i="6"/>
  <c r="F163" i="6"/>
  <c r="F162" i="6"/>
  <c r="F160" i="6"/>
  <c r="F159" i="6"/>
  <c r="F158" i="6"/>
  <c r="F157" i="6"/>
  <c r="F155" i="6"/>
  <c r="F153" i="6"/>
  <c r="F150" i="6"/>
  <c r="F149" i="6"/>
  <c r="F148" i="6"/>
  <c r="F138" i="6"/>
  <c r="F137" i="6"/>
  <c r="F136" i="6"/>
  <c r="F135" i="6"/>
  <c r="F134" i="6"/>
  <c r="F133" i="6"/>
  <c r="F131" i="6"/>
  <c r="F129" i="6"/>
  <c r="F127" i="6"/>
  <c r="F126" i="6"/>
  <c r="F125" i="6"/>
  <c r="F124" i="6"/>
  <c r="F123" i="6"/>
  <c r="F122" i="6"/>
  <c r="F120" i="6"/>
  <c r="F117" i="6"/>
  <c r="F115" i="6"/>
  <c r="F111" i="6"/>
  <c r="F110" i="6"/>
  <c r="F109" i="6"/>
  <c r="F108" i="6"/>
  <c r="F107" i="6"/>
  <c r="F106" i="6"/>
  <c r="F102" i="6"/>
  <c r="F101" i="6"/>
  <c r="F95" i="6"/>
  <c r="F93" i="6"/>
  <c r="F91" i="6"/>
  <c r="F89" i="6"/>
  <c r="F88" i="6"/>
  <c r="F86" i="6"/>
  <c r="F85" i="6"/>
  <c r="F83" i="6"/>
  <c r="F82" i="6"/>
  <c r="F81" i="6"/>
  <c r="F80" i="6"/>
  <c r="F79" i="6"/>
  <c r="F78" i="6"/>
  <c r="F77" i="6"/>
  <c r="F74" i="6"/>
  <c r="F73" i="6"/>
  <c r="F72" i="6"/>
  <c r="F70" i="6"/>
  <c r="F69" i="6"/>
  <c r="F66" i="6"/>
  <c r="F65" i="6"/>
  <c r="F63" i="6"/>
  <c r="F62" i="6"/>
  <c r="F61" i="6"/>
  <c r="F60" i="6"/>
  <c r="F58" i="6"/>
  <c r="F57" i="6"/>
  <c r="F56" i="6"/>
  <c r="F55" i="6"/>
  <c r="F54" i="6"/>
  <c r="F53" i="6"/>
  <c r="F49" i="6"/>
  <c r="F48" i="6"/>
  <c r="F46" i="6"/>
  <c r="F44" i="6"/>
  <c r="F43" i="6"/>
  <c r="F42" i="6"/>
  <c r="F41" i="6"/>
  <c r="F40" i="6"/>
  <c r="F39" i="6"/>
  <c r="F37" i="6"/>
  <c r="F36" i="6"/>
  <c r="F34" i="6"/>
  <c r="F33" i="6"/>
  <c r="F32" i="6"/>
  <c r="F30" i="6"/>
  <c r="F29" i="6"/>
  <c r="F28" i="6"/>
  <c r="F27" i="6"/>
  <c r="F26" i="6"/>
  <c r="F25" i="6"/>
  <c r="F24" i="6"/>
  <c r="F23" i="6"/>
  <c r="F20" i="6"/>
  <c r="F19" i="6"/>
  <c r="F18" i="6"/>
  <c r="F17" i="6"/>
  <c r="F16" i="6"/>
  <c r="F15" i="6"/>
  <c r="F14" i="6"/>
  <c r="F12" i="6"/>
  <c r="F11" i="6"/>
  <c r="F10" i="6"/>
  <c r="F9" i="6"/>
  <c r="E180" i="6"/>
  <c r="E178" i="6"/>
  <c r="E176" i="6"/>
  <c r="E175" i="6"/>
  <c r="E174" i="6"/>
  <c r="E173" i="6"/>
  <c r="E171" i="6"/>
  <c r="E170" i="6"/>
  <c r="E169" i="6"/>
  <c r="E168" i="6"/>
  <c r="E167" i="6"/>
  <c r="E165" i="6"/>
  <c r="E164" i="6"/>
  <c r="E163" i="6"/>
  <c r="E162" i="6"/>
  <c r="E160" i="6"/>
  <c r="E159" i="6"/>
  <c r="E158" i="6"/>
  <c r="E157" i="6"/>
  <c r="E155" i="6"/>
  <c r="E153" i="6"/>
  <c r="E150" i="6"/>
  <c r="E149" i="6"/>
  <c r="E148" i="6"/>
  <c r="E138" i="6"/>
  <c r="E137" i="6"/>
  <c r="E136" i="6"/>
  <c r="E135" i="6"/>
  <c r="E134" i="6"/>
  <c r="E133" i="6"/>
  <c r="E131" i="6"/>
  <c r="E129" i="6"/>
  <c r="E127" i="6"/>
  <c r="E126" i="6"/>
  <c r="E125" i="6"/>
  <c r="E124" i="6"/>
  <c r="E123" i="6"/>
  <c r="E122" i="6"/>
  <c r="E120" i="6"/>
  <c r="E117" i="6"/>
  <c r="E116" i="6"/>
  <c r="E115" i="6"/>
  <c r="E114" i="6"/>
  <c r="E113" i="6"/>
  <c r="E111" i="6"/>
  <c r="E110" i="6"/>
  <c r="E109" i="6"/>
  <c r="E108" i="6"/>
  <c r="E107" i="6"/>
  <c r="E106" i="6"/>
  <c r="E104" i="6"/>
  <c r="E103" i="6"/>
  <c r="E102" i="6"/>
  <c r="E101" i="6"/>
  <c r="E99" i="6"/>
  <c r="E98" i="6"/>
  <c r="E97" i="6"/>
  <c r="E95" i="6"/>
  <c r="E93" i="6"/>
  <c r="E91" i="6"/>
  <c r="E89" i="6"/>
  <c r="E88" i="6"/>
  <c r="E86" i="6"/>
  <c r="E85" i="6"/>
  <c r="E83" i="6"/>
  <c r="E82" i="6"/>
  <c r="E81" i="6"/>
  <c r="E80" i="6"/>
  <c r="E79" i="6"/>
  <c r="E78" i="6"/>
  <c r="E77" i="6"/>
  <c r="E74" i="6"/>
  <c r="E73" i="6"/>
  <c r="E72" i="6"/>
  <c r="E69" i="6"/>
  <c r="E66" i="6"/>
  <c r="E65" i="6"/>
  <c r="E63" i="6"/>
  <c r="E62" i="6"/>
  <c r="E61" i="6"/>
  <c r="E60" i="6"/>
  <c r="E58" i="6"/>
  <c r="E57" i="6"/>
  <c r="E56" i="6"/>
  <c r="E55" i="6"/>
  <c r="E54" i="6"/>
  <c r="E53" i="6"/>
  <c r="E49" i="6"/>
  <c r="E48" i="6"/>
  <c r="E46" i="6"/>
  <c r="E44" i="6"/>
  <c r="E43" i="6"/>
  <c r="E42" i="6"/>
  <c r="E41" i="6"/>
  <c r="E40" i="6"/>
  <c r="E39" i="6"/>
  <c r="E37" i="6"/>
  <c r="E36" i="6"/>
  <c r="E34" i="6"/>
  <c r="E33" i="6"/>
  <c r="E32" i="6"/>
  <c r="E30" i="6"/>
  <c r="E29" i="6"/>
  <c r="E28" i="6"/>
  <c r="E27" i="6"/>
  <c r="E26" i="6"/>
  <c r="E25" i="6"/>
  <c r="E24" i="6"/>
  <c r="E23" i="6"/>
  <c r="E20" i="6"/>
  <c r="E19" i="6"/>
  <c r="E18" i="6"/>
  <c r="E17" i="6"/>
  <c r="E16" i="6"/>
  <c r="E15" i="6"/>
  <c r="E14" i="6"/>
  <c r="E12" i="6"/>
  <c r="E11" i="6"/>
  <c r="D36" i="6" l="1"/>
  <c r="D41" i="6"/>
  <c r="E13" i="6"/>
  <c r="D43" i="6"/>
  <c r="G139" i="6"/>
  <c r="E139" i="6"/>
  <c r="D37" i="6"/>
  <c r="D42" i="6"/>
  <c r="F139" i="6"/>
  <c r="D39" i="6"/>
  <c r="E38" i="6"/>
  <c r="D40" i="6"/>
  <c r="D44" i="6"/>
  <c r="F152" i="6"/>
  <c r="E70" i="6"/>
  <c r="D38" i="6" l="1"/>
  <c r="E10" i="6"/>
  <c r="E9" i="6"/>
  <c r="C29" i="5" l="1"/>
  <c r="B29" i="5"/>
  <c r="K172" i="6" l="1"/>
  <c r="J172" i="6"/>
  <c r="G172" i="6"/>
  <c r="F172" i="6"/>
  <c r="E172" i="6"/>
  <c r="H129" i="6"/>
  <c r="H127" i="6"/>
  <c r="H126" i="6"/>
  <c r="H125" i="6"/>
  <c r="H124" i="6"/>
  <c r="H123" i="6"/>
  <c r="D129" i="6"/>
  <c r="D127" i="6"/>
  <c r="D126" i="6"/>
  <c r="D124" i="6"/>
  <c r="D123" i="6"/>
  <c r="D122" i="6"/>
  <c r="D120" i="6"/>
  <c r="H117" i="6"/>
  <c r="H116" i="6"/>
  <c r="H114" i="6"/>
  <c r="H110" i="6"/>
  <c r="H104" i="6"/>
  <c r="H102" i="6"/>
  <c r="H101" i="6"/>
  <c r="H100" i="6"/>
  <c r="H99" i="6"/>
  <c r="H98" i="6"/>
  <c r="H97" i="6"/>
  <c r="H95" i="6"/>
  <c r="K92" i="6"/>
  <c r="J92" i="6"/>
  <c r="I92" i="6"/>
  <c r="G92" i="6"/>
  <c r="F92" i="6"/>
  <c r="E92" i="6"/>
  <c r="H50" i="6"/>
  <c r="H49" i="6"/>
  <c r="H48" i="6"/>
  <c r="D50" i="6"/>
  <c r="D49" i="6"/>
  <c r="D48" i="6"/>
  <c r="H44" i="6"/>
  <c r="H43" i="6"/>
  <c r="H42" i="6"/>
  <c r="H40" i="6"/>
  <c r="H39" i="6"/>
  <c r="H37" i="6"/>
  <c r="D125" i="6" l="1"/>
  <c r="D121" i="6" s="1"/>
  <c r="D119" i="6" s="1"/>
  <c r="H106" i="6"/>
  <c r="H36" i="6"/>
  <c r="H120" i="6"/>
  <c r="H122" i="6"/>
  <c r="H121" i="6" s="1"/>
  <c r="I119" i="6"/>
  <c r="J119" i="6"/>
  <c r="K119" i="6"/>
  <c r="H111" i="6"/>
  <c r="H107" i="6"/>
  <c r="F52" i="6"/>
  <c r="G52" i="6"/>
  <c r="E52" i="6"/>
  <c r="D58" i="6"/>
  <c r="F112" i="6"/>
  <c r="G112" i="6"/>
  <c r="I112" i="6"/>
  <c r="J112" i="6"/>
  <c r="K112" i="6"/>
  <c r="E68" i="6"/>
  <c r="G71" i="6"/>
  <c r="J68" i="6"/>
  <c r="D150" i="6"/>
  <c r="K152" i="6"/>
  <c r="D100" i="6"/>
  <c r="D109" i="6"/>
  <c r="D114" i="6"/>
  <c r="D110" i="6"/>
  <c r="H141" i="6"/>
  <c r="H145" i="6"/>
  <c r="H149" i="6"/>
  <c r="F64" i="6"/>
  <c r="D55" i="6"/>
  <c r="D60" i="6"/>
  <c r="D65" i="6"/>
  <c r="D98" i="6"/>
  <c r="D111" i="6"/>
  <c r="D116" i="6"/>
  <c r="D148" i="6"/>
  <c r="H142" i="6"/>
  <c r="H146" i="6"/>
  <c r="H150" i="6"/>
  <c r="H144" i="6"/>
  <c r="F87" i="6"/>
  <c r="K87" i="6"/>
  <c r="D56" i="6"/>
  <c r="D66" i="6"/>
  <c r="D73" i="6"/>
  <c r="I68" i="6"/>
  <c r="H74" i="6"/>
  <c r="D103" i="6"/>
  <c r="D108" i="6"/>
  <c r="E112" i="6"/>
  <c r="D74" i="6"/>
  <c r="H70" i="6"/>
  <c r="F105" i="6"/>
  <c r="E132" i="6"/>
  <c r="E130" i="6" s="1"/>
  <c r="F132" i="6"/>
  <c r="F130" i="6" s="1"/>
  <c r="K132" i="6"/>
  <c r="K130" i="6" s="1"/>
  <c r="H148" i="6"/>
  <c r="D54" i="6"/>
  <c r="G64" i="6"/>
  <c r="F68" i="6"/>
  <c r="I71" i="6"/>
  <c r="K68" i="6"/>
  <c r="K84" i="6"/>
  <c r="E90" i="6"/>
  <c r="D97" i="6"/>
  <c r="D101" i="6"/>
  <c r="D115" i="6"/>
  <c r="D134" i="6"/>
  <c r="D160" i="6"/>
  <c r="G152" i="6"/>
  <c r="G161" i="6"/>
  <c r="H159" i="6"/>
  <c r="J152" i="6"/>
  <c r="H170" i="6"/>
  <c r="G177" i="6"/>
  <c r="J177" i="6"/>
  <c r="K177" i="6"/>
  <c r="I105" i="6"/>
  <c r="H108" i="6"/>
  <c r="F71" i="6"/>
  <c r="K71" i="6"/>
  <c r="D81" i="6"/>
  <c r="D86" i="6"/>
  <c r="F76" i="6"/>
  <c r="H80" i="6"/>
  <c r="H85" i="6"/>
  <c r="J76" i="6"/>
  <c r="H86" i="6"/>
  <c r="K76" i="6"/>
  <c r="J90" i="6"/>
  <c r="J132" i="6"/>
  <c r="J130" i="6" s="1"/>
  <c r="D138" i="6"/>
  <c r="H137" i="6"/>
  <c r="K140" i="6"/>
  <c r="K139" i="6" s="1"/>
  <c r="I140" i="6"/>
  <c r="I139" i="6" s="1"/>
  <c r="D171" i="6"/>
  <c r="D158" i="6"/>
  <c r="D163" i="6"/>
  <c r="H155" i="6"/>
  <c r="H160" i="6"/>
  <c r="H165" i="6"/>
  <c r="H175" i="6"/>
  <c r="H157" i="6"/>
  <c r="H162" i="6"/>
  <c r="J161" i="6"/>
  <c r="H167" i="6"/>
  <c r="G38" i="6"/>
  <c r="G35" i="6" s="1"/>
  <c r="J38" i="6"/>
  <c r="J35" i="6" s="1"/>
  <c r="K38" i="6"/>
  <c r="K35" i="6" s="1"/>
  <c r="D79" i="6"/>
  <c r="D83" i="6"/>
  <c r="F84" i="6"/>
  <c r="I76" i="6"/>
  <c r="H82" i="6"/>
  <c r="H89" i="6"/>
  <c r="F90" i="6"/>
  <c r="K90" i="6"/>
  <c r="G105" i="6"/>
  <c r="J105" i="6"/>
  <c r="K96" i="6"/>
  <c r="F121" i="6"/>
  <c r="F119" i="6" s="1"/>
  <c r="E177" i="6"/>
  <c r="D179" i="6"/>
  <c r="H178" i="6"/>
  <c r="I132" i="6"/>
  <c r="I130" i="6" s="1"/>
  <c r="H133" i="6"/>
  <c r="D149" i="6"/>
  <c r="H143" i="6"/>
  <c r="H147" i="6"/>
  <c r="J140" i="6"/>
  <c r="J139" i="6" s="1"/>
  <c r="D180" i="6"/>
  <c r="H179" i="6"/>
  <c r="I47" i="6"/>
  <c r="I45" i="6" s="1"/>
  <c r="D72" i="6"/>
  <c r="G68" i="6"/>
  <c r="H73" i="6"/>
  <c r="J71" i="6"/>
  <c r="E105" i="6"/>
  <c r="D106" i="6"/>
  <c r="D135" i="6"/>
  <c r="D136" i="6"/>
  <c r="G132" i="6"/>
  <c r="G130" i="6" s="1"/>
  <c r="H134" i="6"/>
  <c r="H138" i="6"/>
  <c r="H135" i="6"/>
  <c r="D165" i="6"/>
  <c r="G156" i="6"/>
  <c r="G166" i="6"/>
  <c r="H164" i="6"/>
  <c r="H180" i="6"/>
  <c r="H47" i="6"/>
  <c r="D57" i="6"/>
  <c r="D62" i="6"/>
  <c r="D69" i="6"/>
  <c r="D89" i="6"/>
  <c r="G76" i="6"/>
  <c r="H88" i="6"/>
  <c r="D85" i="6"/>
  <c r="H176" i="6"/>
  <c r="E64" i="6"/>
  <c r="D70" i="6"/>
  <c r="H72" i="6"/>
  <c r="D80" i="6"/>
  <c r="E84" i="6"/>
  <c r="G87" i="6"/>
  <c r="H79" i="6"/>
  <c r="H83" i="6"/>
  <c r="J84" i="6"/>
  <c r="D88" i="6"/>
  <c r="H78" i="6"/>
  <c r="I87" i="6"/>
  <c r="I90" i="6"/>
  <c r="H91" i="6"/>
  <c r="D91" i="6"/>
  <c r="D157" i="6"/>
  <c r="E156" i="6"/>
  <c r="D162" i="6"/>
  <c r="E161" i="6"/>
  <c r="D167" i="6"/>
  <c r="E166" i="6"/>
  <c r="D153" i="6"/>
  <c r="D173" i="6"/>
  <c r="D172" i="6" s="1"/>
  <c r="J166" i="6"/>
  <c r="E71" i="6"/>
  <c r="D77" i="6"/>
  <c r="E76" i="6"/>
  <c r="H77" i="6"/>
  <c r="D47" i="6"/>
  <c r="F47" i="6"/>
  <c r="F45" i="6" s="1"/>
  <c r="G47" i="6"/>
  <c r="G45" i="6" s="1"/>
  <c r="J47" i="6"/>
  <c r="J45" i="6" s="1"/>
  <c r="K47" i="6"/>
  <c r="K45" i="6" s="1"/>
  <c r="E47" i="6"/>
  <c r="E45" i="6" s="1"/>
  <c r="E59" i="6"/>
  <c r="F59" i="6"/>
  <c r="H69" i="6"/>
  <c r="D78" i="6"/>
  <c r="D82" i="6"/>
  <c r="E87" i="6"/>
  <c r="G84" i="6"/>
  <c r="H81" i="6"/>
  <c r="J87" i="6"/>
  <c r="I84" i="6"/>
  <c r="E152" i="6"/>
  <c r="D154" i="6"/>
  <c r="D159" i="6"/>
  <c r="D164" i="6"/>
  <c r="D169" i="6"/>
  <c r="D174" i="6"/>
  <c r="I152" i="6"/>
  <c r="H153" i="6"/>
  <c r="H158" i="6"/>
  <c r="H163" i="6"/>
  <c r="H168" i="6"/>
  <c r="I172" i="6"/>
  <c r="H173" i="6"/>
  <c r="H172" i="6" s="1"/>
  <c r="J156" i="6"/>
  <c r="D95" i="6"/>
  <c r="D99" i="6"/>
  <c r="J96" i="6"/>
  <c r="H103" i="6"/>
  <c r="H96" i="6" s="1"/>
  <c r="D131" i="6"/>
  <c r="D168" i="6"/>
  <c r="I156" i="6"/>
  <c r="I161" i="6"/>
  <c r="I166" i="6"/>
  <c r="H171" i="6"/>
  <c r="D176" i="6"/>
  <c r="G90" i="6"/>
  <c r="H113" i="6"/>
  <c r="H112" i="6" s="1"/>
  <c r="H115" i="6"/>
  <c r="K105" i="6"/>
  <c r="E121" i="6"/>
  <c r="E119" i="6" s="1"/>
  <c r="G121" i="6"/>
  <c r="G119" i="6" s="1"/>
  <c r="D133" i="6"/>
  <c r="D137" i="6"/>
  <c r="H131" i="6"/>
  <c r="H136" i="6"/>
  <c r="D155" i="6"/>
  <c r="D170" i="6"/>
  <c r="D175" i="6"/>
  <c r="F156" i="6"/>
  <c r="F161" i="6"/>
  <c r="F166" i="6"/>
  <c r="H154" i="6"/>
  <c r="H169" i="6"/>
  <c r="H174" i="6"/>
  <c r="K156" i="6"/>
  <c r="K161" i="6"/>
  <c r="K166" i="6"/>
  <c r="F177" i="6"/>
  <c r="D178" i="6"/>
  <c r="I177" i="6"/>
  <c r="D93" i="6"/>
  <c r="D92" i="6" s="1"/>
  <c r="E96" i="6"/>
  <c r="D107" i="6"/>
  <c r="H93" i="6"/>
  <c r="H92" i="6" s="1"/>
  <c r="D104" i="6"/>
  <c r="H109" i="6"/>
  <c r="I96" i="6"/>
  <c r="D113" i="6"/>
  <c r="G96" i="6"/>
  <c r="F96" i="6"/>
  <c r="D102" i="6"/>
  <c r="I38" i="6"/>
  <c r="I35" i="6" s="1"/>
  <c r="H41" i="6"/>
  <c r="H38" i="6" s="1"/>
  <c r="D46" i="6"/>
  <c r="E35" i="6"/>
  <c r="H46" i="6"/>
  <c r="D63" i="6"/>
  <c r="D61" i="6"/>
  <c r="G59" i="6"/>
  <c r="D53" i="6"/>
  <c r="F38" i="6"/>
  <c r="F35" i="6" s="1"/>
  <c r="D139" i="6" l="1"/>
  <c r="K94" i="6"/>
  <c r="I94" i="6"/>
  <c r="J94" i="6"/>
  <c r="H35" i="6"/>
  <c r="H119" i="6"/>
  <c r="F67" i="6"/>
  <c r="D112" i="6"/>
  <c r="G51" i="6"/>
  <c r="F51" i="6"/>
  <c r="E51" i="6"/>
  <c r="D52" i="6"/>
  <c r="H87" i="6"/>
  <c r="D71" i="6"/>
  <c r="J67" i="6"/>
  <c r="G94" i="6"/>
  <c r="E94" i="6"/>
  <c r="G67" i="6"/>
  <c r="H140" i="6"/>
  <c r="H139" i="6" s="1"/>
  <c r="D105" i="6"/>
  <c r="E67" i="6"/>
  <c r="D87" i="6"/>
  <c r="D68" i="6"/>
  <c r="J151" i="6"/>
  <c r="H161" i="6"/>
  <c r="G151" i="6"/>
  <c r="H68" i="6"/>
  <c r="H84" i="6"/>
  <c r="H177" i="6"/>
  <c r="K75" i="6"/>
  <c r="K67" i="6"/>
  <c r="D64" i="6"/>
  <c r="H71" i="6"/>
  <c r="D96" i="6"/>
  <c r="H105" i="6"/>
  <c r="H94" i="6" s="1"/>
  <c r="J75" i="6"/>
  <c r="F75" i="6"/>
  <c r="D132" i="6"/>
  <c r="D130" i="6" s="1"/>
  <c r="D45" i="6"/>
  <c r="I67" i="6"/>
  <c r="H166" i="6"/>
  <c r="D177" i="6"/>
  <c r="K151" i="6"/>
  <c r="H132" i="6"/>
  <c r="H130" i="6" s="1"/>
  <c r="H156" i="6"/>
  <c r="E151" i="6"/>
  <c r="D166" i="6"/>
  <c r="D156" i="6"/>
  <c r="D84" i="6"/>
  <c r="D35" i="6"/>
  <c r="D59" i="6"/>
  <c r="F151" i="6"/>
  <c r="I75" i="6"/>
  <c r="E75" i="6"/>
  <c r="D152" i="6"/>
  <c r="D90" i="6"/>
  <c r="H152" i="6"/>
  <c r="H76" i="6"/>
  <c r="D76" i="6"/>
  <c r="D161" i="6"/>
  <c r="H90" i="6"/>
  <c r="H45" i="6"/>
  <c r="I151" i="6"/>
  <c r="G75" i="6"/>
  <c r="D51" i="6" l="1"/>
  <c r="H75" i="6"/>
  <c r="D67" i="6"/>
  <c r="H67" i="6"/>
  <c r="D75" i="6"/>
  <c r="H151" i="6"/>
  <c r="D151" i="6"/>
  <c r="F31" i="6" l="1"/>
  <c r="K31" i="6"/>
  <c r="J31" i="6"/>
  <c r="D25" i="6"/>
  <c r="D29" i="6"/>
  <c r="D34" i="6"/>
  <c r="G22" i="6"/>
  <c r="G31" i="6"/>
  <c r="H24" i="6"/>
  <c r="H28" i="6"/>
  <c r="H33" i="6"/>
  <c r="D26" i="6"/>
  <c r="F22" i="6"/>
  <c r="H25" i="6"/>
  <c r="H29" i="6"/>
  <c r="K22" i="6"/>
  <c r="E22" i="6"/>
  <c r="D23" i="6"/>
  <c r="D27" i="6"/>
  <c r="E31" i="6"/>
  <c r="D32" i="6"/>
  <c r="H26" i="6"/>
  <c r="H30" i="6"/>
  <c r="J22" i="6"/>
  <c r="D30" i="6"/>
  <c r="H34" i="6"/>
  <c r="D24" i="6"/>
  <c r="D28" i="6"/>
  <c r="D33" i="6"/>
  <c r="H23" i="6"/>
  <c r="H27" i="6"/>
  <c r="H32" i="6"/>
  <c r="I31" i="6"/>
  <c r="C126" i="5"/>
  <c r="B126" i="5"/>
  <c r="C107" i="5"/>
  <c r="C103" i="5"/>
  <c r="C61" i="5"/>
  <c r="C53" i="5"/>
  <c r="C17" i="5"/>
  <c r="C9" i="5"/>
  <c r="C7" i="5"/>
  <c r="C5" i="5"/>
  <c r="B107" i="5"/>
  <c r="B103" i="5"/>
  <c r="B61" i="5"/>
  <c r="B53" i="5"/>
  <c r="B17" i="5"/>
  <c r="B9" i="5"/>
  <c r="B7" i="5"/>
  <c r="B5" i="5"/>
  <c r="K25" i="7" l="1"/>
  <c r="K26" i="7"/>
  <c r="K21" i="6"/>
  <c r="C11" i="7"/>
  <c r="C102" i="5"/>
  <c r="C7" i="7" s="1"/>
  <c r="D10" i="6"/>
  <c r="D11" i="6"/>
  <c r="D12" i="6"/>
  <c r="I21" i="6"/>
  <c r="B11" i="7"/>
  <c r="B102" i="5"/>
  <c r="B7" i="7" s="1"/>
  <c r="J26" i="7"/>
  <c r="B16" i="5"/>
  <c r="J25" i="7"/>
  <c r="C4" i="5"/>
  <c r="B4" i="5"/>
  <c r="F21" i="6"/>
  <c r="H31" i="6"/>
  <c r="J21" i="6"/>
  <c r="F13" i="6"/>
  <c r="K13" i="6"/>
  <c r="G21" i="6"/>
  <c r="H22" i="6"/>
  <c r="D22" i="6"/>
  <c r="D31" i="6"/>
  <c r="E21" i="6"/>
  <c r="D16" i="6"/>
  <c r="D20" i="6"/>
  <c r="G8" i="6"/>
  <c r="G13" i="6"/>
  <c r="H10" i="6"/>
  <c r="H15" i="6"/>
  <c r="H19" i="6"/>
  <c r="D17" i="6"/>
  <c r="H11" i="6"/>
  <c r="H16" i="6"/>
  <c r="H20" i="6"/>
  <c r="K8" i="6"/>
  <c r="D14" i="6"/>
  <c r="D18" i="6"/>
  <c r="H12" i="6"/>
  <c r="H17" i="6"/>
  <c r="J8" i="6"/>
  <c r="J13" i="6"/>
  <c r="D15" i="6"/>
  <c r="D19" i="6"/>
  <c r="I8" i="6"/>
  <c r="H9" i="6"/>
  <c r="I13" i="6"/>
  <c r="H14" i="6"/>
  <c r="H18" i="6"/>
  <c r="K24" i="7" l="1"/>
  <c r="K34" i="7" s="1"/>
  <c r="D13" i="6"/>
  <c r="C16" i="5"/>
  <c r="C3" i="5" s="1"/>
  <c r="J24" i="7"/>
  <c r="J34" i="7" s="1"/>
  <c r="B3" i="5"/>
  <c r="B136" i="5" s="1"/>
  <c r="H21" i="6"/>
  <c r="H8" i="6"/>
  <c r="G7" i="6"/>
  <c r="G5" i="6" s="1"/>
  <c r="I7" i="6"/>
  <c r="K7" i="6"/>
  <c r="D21" i="6"/>
  <c r="H13" i="6"/>
  <c r="J7" i="6"/>
  <c r="C136" i="5" l="1"/>
  <c r="C3" i="7"/>
  <c r="B3" i="7"/>
  <c r="B12" i="7"/>
  <c r="H7" i="6"/>
  <c r="B13" i="7" l="1"/>
  <c r="J31" i="7"/>
  <c r="C15" i="7"/>
  <c r="C20" i="7"/>
  <c r="B15" i="7"/>
  <c r="B20" i="7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D117" i="6" l="1"/>
  <c r="D94" i="6" s="1"/>
  <c r="F94" i="6"/>
  <c r="F8" i="6" l="1"/>
  <c r="F7" i="6" s="1"/>
  <c r="F5" i="6" l="1"/>
  <c r="B8" i="7" s="1"/>
  <c r="D9" i="6"/>
  <c r="D8" i="6" s="1"/>
  <c r="D7" i="6" s="1"/>
  <c r="E8" i="6"/>
  <c r="E7" i="6" s="1"/>
  <c r="B9" i="7" l="1"/>
  <c r="J30" i="7"/>
  <c r="E5" i="6"/>
  <c r="B4" i="7" l="1"/>
  <c r="D5" i="6"/>
  <c r="J29" i="7" l="1"/>
  <c r="J35" i="7" s="1"/>
  <c r="J36" i="7" s="1"/>
  <c r="B21" i="7"/>
  <c r="B22" i="7" s="1"/>
  <c r="B5" i="7"/>
  <c r="B16" i="7"/>
  <c r="B17" i="7" l="1"/>
  <c r="M127" i="6" l="1"/>
  <c r="L127" i="6" s="1"/>
  <c r="M86" i="6"/>
  <c r="M84" i="6" l="1"/>
  <c r="M120" i="6" l="1"/>
  <c r="L120" i="6" l="1"/>
  <c r="N36" i="6" l="1"/>
  <c r="O176" i="6" l="1"/>
  <c r="N178" i="6" l="1"/>
  <c r="R149" i="6"/>
  <c r="N177" i="6" l="1"/>
  <c r="N9" i="6" l="1"/>
  <c r="N8" i="6" l="1"/>
  <c r="S178" i="6" l="1"/>
  <c r="Q79" i="6" l="1"/>
  <c r="P79" i="6" l="1"/>
  <c r="Q15" i="6"/>
  <c r="P15" i="6" s="1"/>
  <c r="M62" i="6" l="1"/>
  <c r="M61" i="6"/>
  <c r="M56" i="6"/>
  <c r="M55" i="6"/>
  <c r="M54" i="6"/>
  <c r="M60" i="6" l="1"/>
  <c r="Q69" i="6" l="1"/>
  <c r="S66" i="6" l="1"/>
  <c r="R66" i="6"/>
  <c r="S65" i="6"/>
  <c r="R65" i="6"/>
  <c r="Q65" i="6"/>
  <c r="S63" i="6"/>
  <c r="R63" i="6"/>
  <c r="Q63" i="6"/>
  <c r="S62" i="6"/>
  <c r="R62" i="6"/>
  <c r="S61" i="6"/>
  <c r="R61" i="6"/>
  <c r="S60" i="6"/>
  <c r="Q60" i="6"/>
  <c r="S58" i="6"/>
  <c r="R58" i="6"/>
  <c r="S57" i="6"/>
  <c r="R57" i="6"/>
  <c r="Q57" i="6"/>
  <c r="S56" i="6"/>
  <c r="R56" i="6"/>
  <c r="S55" i="6"/>
  <c r="R55" i="6"/>
  <c r="S54" i="6"/>
  <c r="R54" i="6"/>
  <c r="R53" i="6"/>
  <c r="O66" i="6"/>
  <c r="N66" i="6"/>
  <c r="M66" i="6"/>
  <c r="O65" i="6"/>
  <c r="O63" i="6"/>
  <c r="N63" i="6"/>
  <c r="O62" i="6"/>
  <c r="N62" i="6"/>
  <c r="O61" i="6"/>
  <c r="N61" i="6"/>
  <c r="O60" i="6"/>
  <c r="N60" i="6"/>
  <c r="O58" i="6"/>
  <c r="N58" i="6"/>
  <c r="O57" i="6"/>
  <c r="N57" i="6"/>
  <c r="M57" i="6"/>
  <c r="O56" i="6"/>
  <c r="N56" i="6"/>
  <c r="O55" i="6"/>
  <c r="N55" i="6"/>
  <c r="O54" i="6"/>
  <c r="N54" i="6"/>
  <c r="O53" i="6"/>
  <c r="Q19" i="6"/>
  <c r="P19" i="6" s="1"/>
  <c r="Q18" i="6"/>
  <c r="P18" i="6" s="1"/>
  <c r="L61" i="6" l="1"/>
  <c r="L55" i="6"/>
  <c r="P63" i="6"/>
  <c r="R64" i="6"/>
  <c r="L62" i="6"/>
  <c r="P57" i="6"/>
  <c r="M63" i="6"/>
  <c r="N65" i="6"/>
  <c r="N64" i="6" s="1"/>
  <c r="L54" i="6"/>
  <c r="L56" i="6"/>
  <c r="O59" i="6"/>
  <c r="M65" i="6"/>
  <c r="P65" i="6"/>
  <c r="L57" i="6"/>
  <c r="O64" i="6"/>
  <c r="S59" i="6"/>
  <c r="S64" i="6"/>
  <c r="O52" i="6"/>
  <c r="N59" i="6"/>
  <c r="L60" i="6"/>
  <c r="L66" i="6"/>
  <c r="R52" i="6"/>
  <c r="M64" i="6" l="1"/>
  <c r="L65" i="6"/>
  <c r="L64" i="6" s="1"/>
  <c r="L63" i="6"/>
  <c r="L59" i="6" s="1"/>
  <c r="M59" i="6"/>
  <c r="O51" i="6"/>
  <c r="I66" i="6" l="1"/>
  <c r="J66" i="6"/>
  <c r="K66" i="6"/>
  <c r="I65" i="6"/>
  <c r="J65" i="6"/>
  <c r="K65" i="6"/>
  <c r="I63" i="6"/>
  <c r="J63" i="6"/>
  <c r="K63" i="6"/>
  <c r="I62" i="6"/>
  <c r="J62" i="6"/>
  <c r="K62" i="6"/>
  <c r="I61" i="6"/>
  <c r="J61" i="6"/>
  <c r="K61" i="6"/>
  <c r="I60" i="6"/>
  <c r="J60" i="6"/>
  <c r="K60" i="6"/>
  <c r="I58" i="6"/>
  <c r="J58" i="6"/>
  <c r="K58" i="6"/>
  <c r="I57" i="6"/>
  <c r="J57" i="6"/>
  <c r="K57" i="6"/>
  <c r="I56" i="6"/>
  <c r="J56" i="6"/>
  <c r="K56" i="6"/>
  <c r="I55" i="6"/>
  <c r="J55" i="6"/>
  <c r="K55" i="6"/>
  <c r="I54" i="6"/>
  <c r="J54" i="6"/>
  <c r="K54" i="6"/>
  <c r="I53" i="6"/>
  <c r="J53" i="6"/>
  <c r="K53" i="6"/>
  <c r="H56" i="6" l="1"/>
  <c r="J59" i="6"/>
  <c r="H61" i="6"/>
  <c r="J64" i="6"/>
  <c r="H66" i="6"/>
  <c r="K52" i="6"/>
  <c r="J52" i="6"/>
  <c r="H54" i="6"/>
  <c r="H58" i="6"/>
  <c r="H63" i="6"/>
  <c r="K59" i="6"/>
  <c r="K64" i="6"/>
  <c r="H53" i="6"/>
  <c r="I52" i="6"/>
  <c r="H55" i="6"/>
  <c r="H57" i="6"/>
  <c r="I59" i="6"/>
  <c r="H60" i="6"/>
  <c r="H62" i="6"/>
  <c r="H65" i="6"/>
  <c r="I64" i="6"/>
  <c r="I51" i="6" l="1"/>
  <c r="I5" i="6" s="1"/>
  <c r="C4" i="7" s="1"/>
  <c r="K51" i="6"/>
  <c r="K5" i="6" s="1"/>
  <c r="C12" i="7" s="1"/>
  <c r="H64" i="6"/>
  <c r="J51" i="6"/>
  <c r="J5" i="6" s="1"/>
  <c r="C8" i="7" s="1"/>
  <c r="H59" i="6"/>
  <c r="H52" i="6"/>
  <c r="C13" i="7" l="1"/>
  <c r="K31" i="7"/>
  <c r="K30" i="7"/>
  <c r="C9" i="7"/>
  <c r="H5" i="6"/>
  <c r="C21" i="7"/>
  <c r="C22" i="7" s="1"/>
  <c r="C5" i="7"/>
  <c r="C16" i="7"/>
  <c r="C17" i="7" s="1"/>
  <c r="K29" i="7"/>
  <c r="H51" i="6"/>
  <c r="K35" i="7" l="1"/>
  <c r="K36" i="7" s="1"/>
  <c r="N110" i="6" l="1"/>
  <c r="L110" i="6" l="1"/>
  <c r="M37" i="6" l="1"/>
  <c r="L37" i="6" l="1"/>
  <c r="N41" i="6" l="1"/>
  <c r="R42" i="6" l="1"/>
  <c r="N42" i="6"/>
  <c r="N38" i="6" l="1"/>
  <c r="N35" i="6" s="1"/>
  <c r="M180" i="6" l="1"/>
  <c r="L180" i="6" s="1"/>
  <c r="M164" i="6"/>
  <c r="M149" i="6"/>
  <c r="M131" i="6"/>
  <c r="M81" i="6"/>
  <c r="L81" i="6" s="1"/>
  <c r="M83" i="6"/>
  <c r="L83" i="6" s="1"/>
  <c r="M80" i="6"/>
  <c r="M36" i="6"/>
  <c r="M32" i="6"/>
  <c r="M11" i="6"/>
  <c r="M161" i="6" l="1"/>
  <c r="M151" i="6" s="1"/>
  <c r="L164" i="6"/>
  <c r="L161" i="6" s="1"/>
  <c r="L151" i="6" s="1"/>
  <c r="L149" i="6"/>
  <c r="L131" i="6"/>
  <c r="L80" i="6"/>
  <c r="L76" i="6" s="1"/>
  <c r="M76" i="6"/>
  <c r="M75" i="6" s="1"/>
  <c r="L36" i="6"/>
  <c r="L32" i="6"/>
  <c r="L11" i="6"/>
  <c r="M129" i="6" l="1"/>
  <c r="L129" i="6" l="1"/>
  <c r="Q147" i="6" l="1"/>
  <c r="P147" i="6" s="1"/>
  <c r="Q138" i="6" l="1"/>
  <c r="P138" i="6" s="1"/>
  <c r="R136" i="6"/>
  <c r="R132" i="6" s="1"/>
  <c r="R130" i="6" s="1"/>
  <c r="R106" i="6"/>
  <c r="Q95" i="6"/>
  <c r="Q86" i="6"/>
  <c r="P86" i="6" s="1"/>
  <c r="R85" i="6"/>
  <c r="R84" i="6" s="1"/>
  <c r="Q85" i="6"/>
  <c r="Q83" i="6"/>
  <c r="P83" i="6" s="1"/>
  <c r="Q82" i="6"/>
  <c r="P82" i="6" s="1"/>
  <c r="R78" i="6"/>
  <c r="O86" i="6"/>
  <c r="Q74" i="6"/>
  <c r="P74" i="6" s="1"/>
  <c r="R69" i="6"/>
  <c r="P95" i="6" l="1"/>
  <c r="O84" i="6"/>
  <c r="O75" i="6" s="1"/>
  <c r="L86" i="6"/>
  <c r="L84" i="6" s="1"/>
  <c r="L75" i="6" s="1"/>
  <c r="Q84" i="6"/>
  <c r="P85" i="6"/>
  <c r="P84" i="6" s="1"/>
  <c r="R76" i="6"/>
  <c r="R75" i="6" s="1"/>
  <c r="P78" i="6"/>
  <c r="R68" i="6"/>
  <c r="R67" i="6" s="1"/>
  <c r="P69" i="6"/>
  <c r="R60" i="6"/>
  <c r="R41" i="6"/>
  <c r="Q23" i="6"/>
  <c r="P60" i="6" l="1"/>
  <c r="R59" i="6"/>
  <c r="R51" i="6" s="1"/>
  <c r="R38" i="6"/>
  <c r="R35" i="6" s="1"/>
  <c r="P23" i="6"/>
  <c r="M14" i="6" l="1"/>
  <c r="L14" i="6" l="1"/>
  <c r="M46" i="6" l="1"/>
  <c r="L46" i="6" l="1"/>
  <c r="Q30" i="6" l="1"/>
  <c r="P30" i="6" s="1"/>
  <c r="R111" i="6" l="1"/>
  <c r="R110" i="6"/>
  <c r="R109" i="6"/>
  <c r="R108" i="6"/>
  <c r="Q91" i="6"/>
  <c r="Q81" i="6"/>
  <c r="P81" i="6" s="1"/>
  <c r="Q80" i="6"/>
  <c r="R105" i="6" l="1"/>
  <c r="R94" i="6" s="1"/>
  <c r="Q90" i="6"/>
  <c r="P91" i="6"/>
  <c r="P90" i="6" s="1"/>
  <c r="P80" i="6"/>
  <c r="P76" i="6" s="1"/>
  <c r="P75" i="6" s="1"/>
  <c r="Q76" i="6"/>
  <c r="Q75" i="6" s="1"/>
  <c r="Q66" i="6"/>
  <c r="P66" i="6" l="1"/>
  <c r="P64" i="6" s="1"/>
  <c r="Q64" i="6"/>
  <c r="N146" i="6" l="1"/>
  <c r="N139" i="6" s="1"/>
  <c r="Q162" i="6" l="1"/>
  <c r="P162" i="6" l="1"/>
  <c r="Q170" i="6" l="1"/>
  <c r="P170" i="6" s="1"/>
  <c r="Q158" i="6"/>
  <c r="P158" i="6" s="1"/>
  <c r="Q157" i="6"/>
  <c r="Q153" i="6"/>
  <c r="R150" i="6"/>
  <c r="P150" i="6" s="1"/>
  <c r="Q145" i="6"/>
  <c r="P145" i="6" s="1"/>
  <c r="O146" i="6"/>
  <c r="P157" i="6" l="1"/>
  <c r="P153" i="6"/>
  <c r="O139" i="6"/>
  <c r="R125" i="6"/>
  <c r="R121" i="6" s="1"/>
  <c r="R119" i="6" s="1"/>
  <c r="N125" i="6"/>
  <c r="Q115" i="6"/>
  <c r="P115" i="6" s="1"/>
  <c r="Q111" i="6"/>
  <c r="P111" i="6" s="1"/>
  <c r="Q110" i="6"/>
  <c r="P110" i="6" s="1"/>
  <c r="Q109" i="6"/>
  <c r="P109" i="6" s="1"/>
  <c r="Q108" i="6"/>
  <c r="P108" i="6" s="1"/>
  <c r="Q107" i="6"/>
  <c r="P107" i="6" s="1"/>
  <c r="Q106" i="6"/>
  <c r="O5" i="6" l="1"/>
  <c r="D12" i="7" s="1"/>
  <c r="N121" i="6"/>
  <c r="N119" i="6" s="1"/>
  <c r="Q105" i="6"/>
  <c r="Q94" i="6" s="1"/>
  <c r="P106" i="6"/>
  <c r="P105" i="6" s="1"/>
  <c r="P94" i="6" s="1"/>
  <c r="L31" i="7" l="1"/>
  <c r="D13" i="7"/>
  <c r="M117" i="6" l="1"/>
  <c r="M115" i="6"/>
  <c r="L115" i="6" s="1"/>
  <c r="M109" i="6"/>
  <c r="M105" i="6" l="1"/>
  <c r="M94" i="6" s="1"/>
  <c r="N117" i="6" l="1"/>
  <c r="L117" i="6" s="1"/>
  <c r="N109" i="6"/>
  <c r="L109" i="6" s="1"/>
  <c r="N107" i="6"/>
  <c r="L107" i="6" l="1"/>
  <c r="L105" i="6" s="1"/>
  <c r="L94" i="6" s="1"/>
  <c r="N105" i="6"/>
  <c r="N94" i="6" s="1"/>
  <c r="Q43" i="6" l="1"/>
  <c r="P43" i="6" s="1"/>
  <c r="Q41" i="6"/>
  <c r="P41" i="6" s="1"/>
  <c r="Q40" i="6"/>
  <c r="P40" i="6" s="1"/>
  <c r="Q39" i="6"/>
  <c r="Q37" i="6"/>
  <c r="P37" i="6" s="1"/>
  <c r="Q36" i="6"/>
  <c r="P39" i="6" l="1"/>
  <c r="P36" i="6"/>
  <c r="M58" i="6" l="1"/>
  <c r="L58" i="6" s="1"/>
  <c r="M48" i="6"/>
  <c r="M42" i="6"/>
  <c r="L42" i="6" s="1"/>
  <c r="M41" i="6"/>
  <c r="L41" i="6" s="1"/>
  <c r="M39" i="6"/>
  <c r="L39" i="6" s="1"/>
  <c r="M25" i="6"/>
  <c r="L25" i="6" s="1"/>
  <c r="M24" i="6"/>
  <c r="M17" i="6"/>
  <c r="L17" i="6" s="1"/>
  <c r="M16" i="6"/>
  <c r="L16" i="6" s="1"/>
  <c r="M15" i="6"/>
  <c r="M10" i="6"/>
  <c r="M47" i="6" l="1"/>
  <c r="M45" i="6" s="1"/>
  <c r="L48" i="6"/>
  <c r="L47" i="6" s="1"/>
  <c r="L45" i="6" s="1"/>
  <c r="M33" i="6"/>
  <c r="L24" i="6"/>
  <c r="L22" i="6" s="1"/>
  <c r="M22" i="6"/>
  <c r="M13" i="6"/>
  <c r="L10" i="6"/>
  <c r="L33" i="6" l="1"/>
  <c r="L31" i="6" s="1"/>
  <c r="L21" i="6" s="1"/>
  <c r="M31" i="6"/>
  <c r="M21" i="6" s="1"/>
  <c r="M40" i="6" l="1"/>
  <c r="L40" i="6" l="1"/>
  <c r="L38" i="6" s="1"/>
  <c r="L35" i="6" s="1"/>
  <c r="M38" i="6"/>
  <c r="M35" i="6" s="1"/>
  <c r="Q70" i="6" l="1"/>
  <c r="Q68" i="6" l="1"/>
  <c r="Q67" i="6" s="1"/>
  <c r="P70" i="6"/>
  <c r="P68" i="6" s="1"/>
  <c r="P67" i="6" s="1"/>
  <c r="Q62" i="6"/>
  <c r="P62" i="6" s="1"/>
  <c r="Q61" i="6"/>
  <c r="Q58" i="6"/>
  <c r="P58" i="6" s="1"/>
  <c r="Q56" i="6"/>
  <c r="P56" i="6" s="1"/>
  <c r="Q55" i="6"/>
  <c r="P55" i="6" s="1"/>
  <c r="Q54" i="6"/>
  <c r="P54" i="6" s="1"/>
  <c r="S53" i="6"/>
  <c r="S52" i="6" s="1"/>
  <c r="S51" i="6" s="1"/>
  <c r="Q53" i="6"/>
  <c r="Q48" i="6"/>
  <c r="Q42" i="6"/>
  <c r="Q34" i="6"/>
  <c r="P34" i="6" s="1"/>
  <c r="Q32" i="6"/>
  <c r="Q25" i="6"/>
  <c r="P25" i="6" s="1"/>
  <c r="Q24" i="6"/>
  <c r="Q17" i="6"/>
  <c r="P17" i="6" s="1"/>
  <c r="R16" i="6"/>
  <c r="R13" i="6" s="1"/>
  <c r="R7" i="6" s="1"/>
  <c r="Q16" i="6"/>
  <c r="Q14" i="6"/>
  <c r="Q11" i="6"/>
  <c r="P11" i="6" s="1"/>
  <c r="Q10" i="6"/>
  <c r="P10" i="6" s="1"/>
  <c r="Q9" i="6"/>
  <c r="N15" i="6"/>
  <c r="Q59" i="6" l="1"/>
  <c r="P61" i="6"/>
  <c r="P59" i="6" s="1"/>
  <c r="P53" i="6"/>
  <c r="P52" i="6" s="1"/>
  <c r="Q52" i="6"/>
  <c r="P48" i="6"/>
  <c r="P47" i="6" s="1"/>
  <c r="Q47" i="6"/>
  <c r="P42" i="6"/>
  <c r="P38" i="6" s="1"/>
  <c r="P35" i="6" s="1"/>
  <c r="Q38" i="6"/>
  <c r="Q35" i="6" s="1"/>
  <c r="Q31" i="6"/>
  <c r="P32" i="6"/>
  <c r="P31" i="6" s="1"/>
  <c r="P24" i="6"/>
  <c r="P22" i="6" s="1"/>
  <c r="Q22" i="6"/>
  <c r="P16" i="6"/>
  <c r="L15" i="6"/>
  <c r="L13" i="6" s="1"/>
  <c r="N13" i="6"/>
  <c r="N7" i="6" s="1"/>
  <c r="Q13" i="6"/>
  <c r="P14" i="6"/>
  <c r="Q8" i="6"/>
  <c r="P9" i="6"/>
  <c r="P8" i="6" s="1"/>
  <c r="Q51" i="6" l="1"/>
  <c r="P21" i="6"/>
  <c r="P51" i="6"/>
  <c r="Q21" i="6"/>
  <c r="P13" i="6"/>
  <c r="P7" i="6" s="1"/>
  <c r="Q7" i="6"/>
  <c r="M146" i="6" l="1"/>
  <c r="L146" i="6" s="1"/>
  <c r="N176" i="6" l="1"/>
  <c r="M176" i="6"/>
  <c r="M141" i="6"/>
  <c r="M136" i="6"/>
  <c r="L136" i="6" s="1"/>
  <c r="M135" i="6"/>
  <c r="M134" i="6"/>
  <c r="L134" i="6" s="1"/>
  <c r="M126" i="6"/>
  <c r="L126" i="6" s="1"/>
  <c r="M125" i="6"/>
  <c r="L125" i="6" s="1"/>
  <c r="M123" i="6"/>
  <c r="L123" i="6" s="1"/>
  <c r="M122" i="6"/>
  <c r="M53" i="6"/>
  <c r="L141" i="6" l="1"/>
  <c r="L140" i="6" s="1"/>
  <c r="L139" i="6" s="1"/>
  <c r="M140" i="6"/>
  <c r="M139" i="6" s="1"/>
  <c r="M132" i="6"/>
  <c r="M130" i="6" s="1"/>
  <c r="L135" i="6"/>
  <c r="L132" i="6" s="1"/>
  <c r="L130" i="6" s="1"/>
  <c r="L176" i="6"/>
  <c r="M52" i="6"/>
  <c r="M51" i="6" s="1"/>
  <c r="L122" i="6"/>
  <c r="L121" i="6" s="1"/>
  <c r="L119" i="6" s="1"/>
  <c r="M121" i="6"/>
  <c r="M119" i="6" s="1"/>
  <c r="Q165" i="6" l="1"/>
  <c r="P165" i="6" l="1"/>
  <c r="Q135" i="6" l="1"/>
  <c r="Q128" i="6" l="1"/>
  <c r="P128" i="6" s="1"/>
  <c r="Q176" i="6" l="1"/>
  <c r="Q175" i="6"/>
  <c r="P175" i="6" s="1"/>
  <c r="Q173" i="6"/>
  <c r="Q171" i="6"/>
  <c r="P171" i="6" s="1"/>
  <c r="Q169" i="6"/>
  <c r="P169" i="6" s="1"/>
  <c r="Q168" i="6"/>
  <c r="P168" i="6" s="1"/>
  <c r="Q167" i="6"/>
  <c r="Q160" i="6"/>
  <c r="Q155" i="6"/>
  <c r="Q149" i="6"/>
  <c r="P149" i="6" s="1"/>
  <c r="Q148" i="6"/>
  <c r="P148" i="6" s="1"/>
  <c r="R146" i="6"/>
  <c r="Q146" i="6"/>
  <c r="Q144" i="6"/>
  <c r="P144" i="6" s="1"/>
  <c r="R143" i="6"/>
  <c r="R140" i="6" s="1"/>
  <c r="Q143" i="6"/>
  <c r="Q141" i="6"/>
  <c r="R139" i="6" l="1"/>
  <c r="R176" i="6"/>
  <c r="Q172" i="6"/>
  <c r="P173" i="6"/>
  <c r="P172" i="6" s="1"/>
  <c r="Q166" i="6"/>
  <c r="P167" i="6"/>
  <c r="P166" i="6" s="1"/>
  <c r="P160" i="6"/>
  <c r="P156" i="6" s="1"/>
  <c r="Q156" i="6"/>
  <c r="P155" i="6"/>
  <c r="P152" i="6" s="1"/>
  <c r="Q152" i="6"/>
  <c r="P146" i="6"/>
  <c r="P143" i="6"/>
  <c r="Q140" i="6"/>
  <c r="Q139" i="6" s="1"/>
  <c r="P141" i="6"/>
  <c r="Q136" i="6"/>
  <c r="P136" i="6" s="1"/>
  <c r="S135" i="6"/>
  <c r="Q134" i="6"/>
  <c r="P134" i="6" s="1"/>
  <c r="Q133" i="6"/>
  <c r="Q129" i="6"/>
  <c r="P129" i="6" s="1"/>
  <c r="Q127" i="6"/>
  <c r="P127" i="6" s="1"/>
  <c r="Q126" i="6"/>
  <c r="P126" i="6" s="1"/>
  <c r="Q125" i="6"/>
  <c r="P125" i="6" s="1"/>
  <c r="Q124" i="6"/>
  <c r="P124" i="6" s="1"/>
  <c r="Q123" i="6"/>
  <c r="P123" i="6" s="1"/>
  <c r="Q122" i="6"/>
  <c r="Q120" i="6"/>
  <c r="M91" i="6"/>
  <c r="P140" i="6" l="1"/>
  <c r="P139" i="6" s="1"/>
  <c r="R5" i="6"/>
  <c r="E8" i="7" s="1"/>
  <c r="L91" i="6"/>
  <c r="L90" i="6" s="1"/>
  <c r="M90" i="6"/>
  <c r="S132" i="6"/>
  <c r="S130" i="6" s="1"/>
  <c r="P135" i="6"/>
  <c r="P133" i="6"/>
  <c r="Q132" i="6"/>
  <c r="Q121" i="6"/>
  <c r="Q119" i="6" s="1"/>
  <c r="P122" i="6"/>
  <c r="P121" i="6" s="1"/>
  <c r="P120" i="6"/>
  <c r="N53" i="6"/>
  <c r="E9" i="7" l="1"/>
  <c r="M30" i="7"/>
  <c r="P132" i="6"/>
  <c r="N52" i="6"/>
  <c r="N51" i="6" s="1"/>
  <c r="L53" i="6"/>
  <c r="L52" i="6" s="1"/>
  <c r="L51" i="6" s="1"/>
  <c r="P119" i="6"/>
  <c r="N5" i="6" l="1"/>
  <c r="D8" i="7" l="1"/>
  <c r="D9" i="7" l="1"/>
  <c r="L30" i="7"/>
  <c r="F8" i="7"/>
  <c r="Q178" i="6" l="1"/>
  <c r="S180" i="6"/>
  <c r="S177" i="6" s="1"/>
  <c r="Q180" i="6"/>
  <c r="P180" i="6" l="1"/>
  <c r="P178" i="6"/>
  <c r="Q177" i="6"/>
  <c r="P177" i="6" l="1"/>
  <c r="M178" i="6"/>
  <c r="M177" i="6" l="1"/>
  <c r="L178" i="6"/>
  <c r="L177" i="6" s="1"/>
  <c r="M9" i="6" l="1"/>
  <c r="L9" i="6" l="1"/>
  <c r="L8" i="6" s="1"/>
  <c r="L7" i="6" s="1"/>
  <c r="M8" i="6"/>
  <c r="M7" i="6" s="1"/>
  <c r="M5" i="6" l="1"/>
  <c r="D4" i="7" l="1"/>
  <c r="L5" i="6"/>
  <c r="D21" i="7" l="1"/>
  <c r="D16" i="7"/>
  <c r="L29" i="7"/>
  <c r="L35" i="7" s="1"/>
  <c r="L36" i="7" s="1"/>
  <c r="D5" i="7"/>
  <c r="D17" i="7" l="1"/>
  <c r="D22" i="7"/>
  <c r="S176" i="6" l="1"/>
  <c r="Q164" i="6"/>
  <c r="P176" i="6" l="1"/>
  <c r="S5" i="6"/>
  <c r="E12" i="7" s="1"/>
  <c r="P164" i="6"/>
  <c r="P161" i="6" s="1"/>
  <c r="P151" i="6" s="1"/>
  <c r="Q161" i="6"/>
  <c r="Q151" i="6" s="1"/>
  <c r="Q131" i="6"/>
  <c r="F12" i="7" l="1"/>
  <c r="M31" i="7"/>
  <c r="E13" i="7"/>
  <c r="P131" i="6"/>
  <c r="P130" i="6" s="1"/>
  <c r="Q130" i="6"/>
  <c r="Q46" i="6"/>
  <c r="P46" i="6" l="1"/>
  <c r="P45" i="6" s="1"/>
  <c r="Q45" i="6"/>
  <c r="Q5" i="6" l="1"/>
  <c r="P5" i="6" l="1"/>
  <c r="E4" i="7"/>
  <c r="E21" i="7" l="1"/>
  <c r="E5" i="7"/>
  <c r="M29" i="7"/>
  <c r="E16" i="7"/>
  <c r="F4" i="7"/>
  <c r="M35" i="7" l="1"/>
  <c r="M36" i="7" s="1"/>
  <c r="F16" i="7"/>
  <c r="E17" i="7"/>
  <c r="F21" i="7"/>
  <c r="E22" i="7"/>
</calcChain>
</file>

<file path=xl/comments1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<sst xmlns="http://schemas.openxmlformats.org/spreadsheetml/2006/main" count="1180" uniqueCount="781">
  <si>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</si>
  <si>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</si>
  <si>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</si>
  <si>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</si>
  <si>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</si>
  <si>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</si>
  <si>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</si>
  <si>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</si>
  <si>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</si>
  <si>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</si>
  <si>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</si>
  <si>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</si>
  <si>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</si>
  <si>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</si>
  <si>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</si>
  <si>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</si>
  <si>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</si>
  <si>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</si>
  <si>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</si>
  <si>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</si>
  <si>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</si>
  <si>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</si>
  <si>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</si>
  <si>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</si>
  <si>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</si>
  <si>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</si>
  <si>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</si>
  <si>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</si>
  <si>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</si>
  <si>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</si>
  <si>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</si>
  <si>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</si>
  <si>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</si>
  <si>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</si>
  <si>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</si>
  <si>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</si>
  <si>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</si>
  <si>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</si>
  <si>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</si>
  <si>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</si>
  <si>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</si>
  <si>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</si>
  <si>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</si>
  <si>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</si>
  <si>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</si>
  <si>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</si>
  <si>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</si>
  <si>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</si>
  <si>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</si>
  <si>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</si>
  <si>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</si>
  <si>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</si>
  <si>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</si>
  <si>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</si>
  <si>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</si>
  <si>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</si>
  <si>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</si>
  <si>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</si>
  <si>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</si>
  <si>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</si>
  <si>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</si>
  <si>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</si>
  <si>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</si>
  <si>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</si>
  <si>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</si>
  <si>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</si>
  <si>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</si>
  <si>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</si>
  <si>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</si>
  <si>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</si>
  <si>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</si>
  <si>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</si>
  <si>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</si>
  <si>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</si>
  <si>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</si>
  <si>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</si>
  <si>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</si>
  <si>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</si>
  <si>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</si>
  <si>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</si>
  <si>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</si>
  <si>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</si>
  <si>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</si>
  <si>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</si>
  <si>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</si>
  <si>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</si>
  <si>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</si>
  <si>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</si>
  <si>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</si>
  <si>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</si>
  <si>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</si>
  <si>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</si>
  <si>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</si>
  <si>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</si>
  <si>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</si>
  <si>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</si>
  <si>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</si>
  <si>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</si>
  <si>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</si>
  <si>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</si>
  <si>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</si>
  <si>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</si>
  <si>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</si>
  <si>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</si>
  <si>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</si>
  <si>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</si>
  <si>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</si>
  <si>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</si>
  <si>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</si>
  <si>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</si>
  <si>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</si>
  <si>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</si>
  <si>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</si>
  <si>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</si>
  <si>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</si>
  <si>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</si>
  <si>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</si>
  <si>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</si>
  <si>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</si>
  <si>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</si>
  <si>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</si>
  <si>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</si>
  <si>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</si>
  <si>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</si>
  <si>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</si>
  <si>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</si>
  <si>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</si>
  <si>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</si>
  <si>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</si>
  <si>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</si>
  <si>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</si>
  <si>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</si>
  <si>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</si>
  <si>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</si>
  <si>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</si>
  <si>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</si>
  <si>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</si>
  <si>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</si>
  <si>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</si>
  <si>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</si>
  <si>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</si>
  <si>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</si>
  <si>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</si>
  <si>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</si>
  <si>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</si>
  <si>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</si>
  <si>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</si>
  <si>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</si>
  <si>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</si>
  <si>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</si>
  <si>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</si>
  <si>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</si>
  <si>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</si>
  <si>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</si>
  <si>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</si>
  <si>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</si>
  <si>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</si>
  <si>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</si>
  <si>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</si>
  <si>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</si>
  <si>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</si>
  <si>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</si>
  <si>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</si>
  <si>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</si>
  <si>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</si>
  <si>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</si>
  <si>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</si>
  <si>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</si>
  <si>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</si>
  <si>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</si>
  <si>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</si>
  <si>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</si>
  <si>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</si>
  <si>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</si>
  <si>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</si>
  <si>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</si>
  <si>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</si>
  <si>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</si>
  <si>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</si>
  <si>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</si>
  <si>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</si>
  <si>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</si>
  <si>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</si>
  <si>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</si>
  <si>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</si>
  <si>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</si>
  <si>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</si>
  <si>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</si>
  <si>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</si>
  <si>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</si>
  <si>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</si>
  <si>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</si>
  <si>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</si>
  <si>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</si>
  <si>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</si>
  <si>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</si>
  <si>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</si>
  <si>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</si>
  <si>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</si>
  <si>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</si>
  <si>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</si>
  <si>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</si>
  <si>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</si>
  <si>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</si>
  <si>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</si>
  <si>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</si>
  <si>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</si>
  <si>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</si>
  <si>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</si>
  <si>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</si>
  <si>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</si>
  <si>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</si>
  <si>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</si>
  <si>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</si>
  <si>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</si>
  <si>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</si>
  <si>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</si>
  <si>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</si>
  <si>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</si>
  <si>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</si>
  <si>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</si>
  <si>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</si>
  <si>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</si>
  <si>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</si>
  <si>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</si>
  <si>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</si>
  <si>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</si>
  <si>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</si>
  <si>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</si>
  <si>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</si>
  <si>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</si>
  <si>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</si>
  <si>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</si>
  <si>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</si>
  <si>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</si>
  <si>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</si>
  <si>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</si>
  <si>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</si>
  <si>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</si>
  <si>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</si>
  <si>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</si>
  <si>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</si>
  <si>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</si>
  <si>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</si>
  <si>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</si>
  <si>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</si>
  <si>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</si>
  <si>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</si>
  <si>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</si>
  <si>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</si>
  <si>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</si>
  <si>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</si>
  <si>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</si>
  <si>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</si>
  <si>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</si>
  <si>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</si>
  <si>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</si>
  <si>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</si>
  <si>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</si>
  <si>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</si>
  <si>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</si>
  <si>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</si>
  <si>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</si>
  <si>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</si>
  <si>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</si>
  <si>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</si>
  <si>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</si>
  <si>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</si>
  <si>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</si>
  <si>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</si>
  <si>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</si>
  <si>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</si>
  <si>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</si>
  <si>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</si>
  <si>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</si>
  <si>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</si>
  <si>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</si>
  <si>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</si>
  <si>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</si>
  <si>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</si>
  <si>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</si>
  <si>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</si>
  <si>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</si>
  <si>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</si>
  <si>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</si>
  <si>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</si>
  <si>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</si>
  <si>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</si>
  <si>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</si>
  <si>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</si>
  <si>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</si>
  <si>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</si>
  <si>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</si>
  <si>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</si>
  <si>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</si>
  <si>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</si>
  <si>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</si>
  <si>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</si>
  <si>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</si>
  <si>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</si>
  <si>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</si>
  <si>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</si>
  <si>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</si>
  <si>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</si>
  <si>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</si>
  <si>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</si>
  <si>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</si>
  <si>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</si>
  <si>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</si>
  <si>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</si>
  <si>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</si>
  <si>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</si>
  <si>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</si>
  <si>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</si>
  <si>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</si>
  <si>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</si>
  <si>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</si>
  <si>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</si>
  <si>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</si>
  <si>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</si>
  <si>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</si>
  <si>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</si>
  <si>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</si>
  <si>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</si>
  <si>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</si>
  <si>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</si>
  <si>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</si>
  <si>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</si>
  <si>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</si>
  <si>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</si>
  <si>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</si>
  <si>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</si>
  <si>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</si>
  <si>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</si>
  <si>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</si>
  <si>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</si>
  <si>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</si>
  <si>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</si>
  <si>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</si>
  <si>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</si>
  <si>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</si>
  <si>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</si>
  <si>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</si>
  <si>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</si>
  <si>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</si>
  <si>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</si>
  <si>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</si>
  <si>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</si>
  <si>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</si>
  <si>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</si>
  <si>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</si>
  <si>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</si>
  <si>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</si>
  <si>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</si>
  <si>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</si>
  <si>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</si>
  <si>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</si>
  <si>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</si>
  <si>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</si>
  <si>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</si>
  <si>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</si>
  <si>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</si>
  <si>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</si>
  <si>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</si>
  <si>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</si>
  <si>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</si>
  <si>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</si>
  <si>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</si>
  <si>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</si>
  <si>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</si>
  <si>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</si>
  <si>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</si>
  <si>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</si>
  <si>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</si>
  <si>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</si>
  <si>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</si>
  <si>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</si>
  <si>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</si>
  <si>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</si>
  <si>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</si>
  <si>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</si>
  <si>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</si>
  <si>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</si>
  <si>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</si>
  <si>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</si>
  <si>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</si>
  <si>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</si>
  <si>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</si>
  <si>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</si>
  <si>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</si>
  <si>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</si>
  <si>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</si>
  <si>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</si>
  <si>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</si>
  <si>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</si>
  <si>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</si>
  <si>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</si>
  <si>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</si>
  <si>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</si>
  <si>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</si>
  <si>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</si>
  <si>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</si>
  <si>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</si>
  <si>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</si>
  <si>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</si>
  <si>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</si>
  <si>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</si>
  <si>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</si>
  <si>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</si>
  <si>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</si>
  <si>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</si>
  <si>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</si>
  <si>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</si>
  <si>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212002 prenájom VP</t>
  </si>
  <si>
    <t>311 grant Cena Jána Johanidesa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</si>
  <si>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</si>
  <si>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</si>
  <si>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</si>
  <si>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</si>
  <si>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</si>
  <si>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</si>
  <si>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</si>
  <si>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</si>
  <si>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</si>
  <si>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</si>
  <si>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</si>
  <si>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</si>
  <si>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</si>
  <si>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</si>
  <si>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</si>
  <si>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</si>
  <si>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</si>
  <si>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</si>
  <si>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Bežné a kapitálové príjmy</t>
  </si>
  <si>
    <t>Bežné a kapitálové výdavky</t>
  </si>
  <si>
    <t>321 multifunkčné ihrisko</t>
  </si>
  <si>
    <t>321 rozšírenie kamerového systému</t>
  </si>
  <si>
    <t>222 úroky z omeškania</t>
  </si>
  <si>
    <t>292 dobropisy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</si>
  <si>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</si>
  <si>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</si>
  <si>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</si>
  <si>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</si>
  <si>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</si>
  <si>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</si>
  <si>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</si>
  <si>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</si>
  <si>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</si>
  <si>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>312001 dotácie voľby, referendum</t>
  </si>
  <si>
    <t>311 grant chránená dielňa</t>
  </si>
  <si>
    <t>292 refundácie, kolky, ostatné príjmy, Nemčeková</t>
  </si>
  <si>
    <t>Príjmy 100-500</t>
  </si>
  <si>
    <t>Výdavky 600-800</t>
  </si>
  <si>
    <t>1.</t>
  </si>
  <si>
    <t>04.4.3. 716</t>
  </si>
  <si>
    <t>3.</t>
  </si>
  <si>
    <t>01.1.1. 717 002</t>
  </si>
  <si>
    <t>06.4.0. 717 002</t>
  </si>
  <si>
    <t>Modernizácia VO</t>
  </si>
  <si>
    <t>7.</t>
  </si>
  <si>
    <t>04.5.1. 717 002</t>
  </si>
  <si>
    <t>09.</t>
  </si>
  <si>
    <t>06.2.0. 717 001</t>
  </si>
  <si>
    <t>12.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</si>
  <si>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</si>
  <si>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</si>
  <si>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</si>
  <si>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</si>
  <si>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</si>
  <si>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Domov dôchodcov - rozpočtová org.</t>
  </si>
  <si>
    <t>Zariadenie pre seniorov</t>
  </si>
  <si>
    <t>14.</t>
  </si>
  <si>
    <t>06.6.0. 717 001</t>
  </si>
  <si>
    <t>Technická vybavenosť k bytom - vlastné zdroje</t>
  </si>
  <si>
    <t>321 grant ZŠ Hollého</t>
  </si>
  <si>
    <t>312001 dotácia cest., stravné, UP, vzd. pouk., štip.školu v prírode, lyžiarsky</t>
  </si>
  <si>
    <t>311 sponzorsto MsKS</t>
  </si>
  <si>
    <t>223 vlastné príjmy škôl a školských zariadení</t>
  </si>
  <si>
    <t>312001 decentralizačná dotácia - register obyvateľov, reg. adries</t>
  </si>
  <si>
    <t>311 grant - dobrovol. požiarny zbor</t>
  </si>
  <si>
    <t>321 grant SPP</t>
  </si>
  <si>
    <t>311 grant OZ Spectra - hokej</t>
  </si>
  <si>
    <t>312001 audiovizuálny fond</t>
  </si>
  <si>
    <t>6.</t>
  </si>
  <si>
    <t>311 grant Reiffeisen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</si>
  <si>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</si>
  <si>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</si>
  <si>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</si>
  <si>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</si>
  <si>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</si>
  <si>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Stanovištia kontajnerov</t>
  </si>
  <si>
    <t>Rekonštrukcia chodníkov</t>
  </si>
  <si>
    <t>08.2.0. 717 002</t>
  </si>
  <si>
    <t>rekonštrukcia budovy SD Veča</t>
  </si>
  <si>
    <t>Ihriská</t>
  </si>
  <si>
    <t>Výstavba bytov _ bytový dom A - 116 b.j.zo ŠFRB</t>
  </si>
  <si>
    <t>Technická vybavenosť k bytom - dotácia</t>
  </si>
  <si>
    <t>223 ostatné príjmy MsKS (kurzy, výlep plagátov)</t>
  </si>
  <si>
    <t>312001 dotácia MPSVaR na poskytovanie soc. služieb pre OSS</t>
  </si>
  <si>
    <t>312001 dotácia MPSVaR na poskytovanie soc. služieb pre DD</t>
  </si>
  <si>
    <t>312001 dotácia - výkon osobitného príjemcu</t>
  </si>
  <si>
    <t>292 vratky</t>
  </si>
  <si>
    <t xml:space="preserve">311 grant MPSVaR SR </t>
  </si>
  <si>
    <t>450 rezervný fond</t>
  </si>
  <si>
    <t>453 účelovo viazané prostriedky z pred. Rokov</t>
  </si>
  <si>
    <t>rozpočet 
2019</t>
  </si>
  <si>
    <t>312001 Projekt - Úspešne na trhu práce</t>
  </si>
  <si>
    <t>312001 Projekt - Praxou k zamestnávaniu</t>
  </si>
  <si>
    <t>rozpočet 2019</t>
  </si>
  <si>
    <t xml:space="preserve">
rozpočet 2019</t>
  </si>
  <si>
    <t>Tenis</t>
  </si>
  <si>
    <t xml:space="preserve">321 dotácia z Envirofondu </t>
  </si>
  <si>
    <t>311 grant EFRR - učebne</t>
  </si>
  <si>
    <t>Dopravný generel</t>
  </si>
  <si>
    <t>Cyklotrasa</t>
  </si>
  <si>
    <t>MŠ 8. mája - mangel</t>
  </si>
  <si>
    <t>223 príjmy školské jedálne - potraviny</t>
  </si>
  <si>
    <t>Podprog. 9.8.</t>
  </si>
  <si>
    <t>Školské jedálne - potraviny</t>
  </si>
  <si>
    <t>223 príjem jedáleň - potraviny</t>
  </si>
  <si>
    <t>500 úver ŠFRB</t>
  </si>
  <si>
    <t>5.</t>
  </si>
  <si>
    <t>Klasifikácia</t>
  </si>
  <si>
    <t>04.5.1. 717 001</t>
  </si>
  <si>
    <t>Program      Podprogram                              Prvok</t>
  </si>
  <si>
    <t>Škola                Zariadenie</t>
  </si>
  <si>
    <t>Projekty učební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</si>
  <si>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</si>
  <si>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</si>
  <si>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</si>
  <si>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</si>
  <si>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</si>
  <si>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</si>
  <si>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</si>
  <si>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</si>
  <si>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</si>
  <si>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</si>
  <si>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</si>
  <si>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</si>
  <si>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</si>
  <si>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</si>
  <si>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</si>
  <si>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</si>
  <si>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</si>
  <si>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</si>
  <si>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</si>
  <si>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</si>
  <si>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</si>
  <si>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</si>
  <si>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</si>
  <si>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</si>
  <si>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</si>
  <si>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</si>
  <si>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</si>
  <si>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</si>
  <si>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</si>
  <si>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</si>
  <si>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</si>
  <si>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</si>
  <si>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</si>
  <si>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</si>
  <si>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</si>
  <si>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</si>
  <si>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</si>
  <si>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</si>
  <si>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</si>
  <si>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</si>
  <si>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</si>
  <si>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</si>
  <si>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</si>
  <si>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</si>
  <si>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</si>
  <si>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</si>
  <si>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</si>
  <si>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</si>
  <si>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</si>
  <si>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</si>
  <si>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</si>
  <si>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</si>
  <si>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</si>
  <si>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</si>
  <si>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</si>
  <si>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</si>
  <si>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</si>
  <si>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</si>
  <si>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</si>
  <si>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</si>
  <si>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</si>
  <si>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</si>
  <si>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</si>
  <si>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</si>
  <si>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</si>
  <si>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</si>
  <si>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</si>
  <si>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prvouka</t>
  </si>
  <si>
    <t>sociálne znevýhodnený</t>
  </si>
  <si>
    <t>9.6.</t>
  </si>
  <si>
    <t>9.7.</t>
  </si>
  <si>
    <t>9.8.</t>
  </si>
  <si>
    <t>ŠJ - potraviny</t>
  </si>
  <si>
    <t>revitalizácia vnútrobloku sídlisko Veča</t>
  </si>
  <si>
    <t>skutočnosť 2017</t>
  </si>
  <si>
    <t xml:space="preserve"> plnenie 2017</t>
  </si>
  <si>
    <t>311 dary, sponzorstvo</t>
  </si>
  <si>
    <t>312001 MK SR - workshop creativity</t>
  </si>
  <si>
    <t>321 grant MVSR - osvetlenie</t>
  </si>
  <si>
    <t>311 grant ZsE</t>
  </si>
  <si>
    <t xml:space="preserve">321 Dotácia z úradu vlády </t>
  </si>
  <si>
    <t>321 dar VO</t>
  </si>
  <si>
    <t xml:space="preserve">500 preklenovací úver </t>
  </si>
  <si>
    <t>456 zábezpeka byty</t>
  </si>
  <si>
    <t>Nemocničný park - voliéry, stajne, výbehy</t>
  </si>
  <si>
    <t>Zníženie energetickej náročnosti MsÚ</t>
  </si>
  <si>
    <t>CVČ - rekonštrukcia vodovodných a kanaliz. potrubí</t>
  </si>
  <si>
    <t>ZŠ s MŠ Bernolákova - kamerový systém</t>
  </si>
  <si>
    <t>ZŠ J.C. Hronského so ŠJ a ŠKD - kosačka</t>
  </si>
  <si>
    <t>ZŠ J. Murgaša so ŠJ a ŠKD - vybavenie ŠJ</t>
  </si>
  <si>
    <t>MŠ Okružná so ŠJ - rekonštrukcia elektrických rozvodov</t>
  </si>
  <si>
    <t>13.</t>
  </si>
  <si>
    <t>DD - kapitálové výdavky</t>
  </si>
  <si>
    <t>Multifunkčné ihrisko MAJK</t>
  </si>
  <si>
    <t>Cintorín Šaľa - VO</t>
  </si>
  <si>
    <t>321 dotácia byty</t>
  </si>
  <si>
    <t>Rekonštrukcia MK Horná</t>
  </si>
  <si>
    <t>311 grant MVSR - hasičská zbrojnica</t>
  </si>
  <si>
    <t>321 Združené prostriedky</t>
  </si>
  <si>
    <t>321 grant MVSR - hasičská zbrojnica</t>
  </si>
  <si>
    <t>ZŠ J. Murgaša so ŠJ a ŠKD - stavebné úpravy učebne</t>
  </si>
  <si>
    <t>ZŠ J.C. Hronského so ŠJ a ŠKD - stavebné úpravy učebne</t>
  </si>
  <si>
    <t>ZŠ Ľ. Štúra so ŠJ a ŠKD- stavebné úpravy učebne</t>
  </si>
  <si>
    <t>ZŠ s MŠ P. Pázmaňa s VJM - stavebné úpravy učebne</t>
  </si>
  <si>
    <t>500 kontokorentný úver</t>
  </si>
  <si>
    <t>03.2.0. 717 002</t>
  </si>
  <si>
    <t>Rekonštrukcia požiarnej zbrojnice</t>
  </si>
  <si>
    <t>investície 2019</t>
  </si>
  <si>
    <t>COV klimatizácia</t>
  </si>
  <si>
    <t>06.6.0. 713 004</t>
  </si>
  <si>
    <t xml:space="preserve"> plnenie  2018</t>
  </si>
  <si>
    <t>plnenie 2019</t>
  </si>
  <si>
    <t>skutočnosť  2018</t>
  </si>
  <si>
    <t>skutočnosť 2019</t>
  </si>
  <si>
    <t>01.1.1. 713 002</t>
  </si>
  <si>
    <t>MsÚ - výpočtová technika</t>
  </si>
  <si>
    <t>9.</t>
  </si>
  <si>
    <t>311 grant MAJK</t>
  </si>
  <si>
    <t>450 fond rozvoja bývania, fond opráv</t>
  </si>
  <si>
    <t>Výkup pozemkov</t>
  </si>
  <si>
    <t>06.2.0. 711 001</t>
  </si>
  <si>
    <t>ZŠ Hollého so ŠJ a ŠKD - dovybavenie jedálne</t>
  </si>
  <si>
    <t>ZŠ Hollého so ŠJ a ŠKD - učebne</t>
  </si>
  <si>
    <t>ZŠ J.C. Hronského so ŠJ a ŠKD - vzduchotechnika, vybavebnie do ŠJ</t>
  </si>
  <si>
    <t>ZŠ Ľ. Štúra so ŠJ a ŠKD - elektrické výklopné panvy, vybavenie ŠJ</t>
  </si>
  <si>
    <t>ZUŠ - stavebné úpravy učebne</t>
  </si>
  <si>
    <t>Skate park</t>
  </si>
  <si>
    <t>Rekonštrukcia, výstavba ostatných MK</t>
  </si>
  <si>
    <t>ZŠ s MŠ Bernolákova - vybavenie jedálne</t>
  </si>
  <si>
    <t>221 správne poplatky evidencia obyvateľstva</t>
  </si>
  <si>
    <t>292 náhrada škody</t>
  </si>
  <si>
    <t>01.1.1. 713 005</t>
  </si>
  <si>
    <t>ZUŠ - elektroinštalačné práce</t>
  </si>
  <si>
    <t>MŠ Budovateľská so ŠJ - digestor</t>
  </si>
  <si>
    <t>MŠ Budovateľská so ŠJ - vodovodná prípojka</t>
  </si>
  <si>
    <t>MŠ Okružná so ŠJ - rekonštrukcia kanaliz. rozvodov a soc. zar.</t>
  </si>
  <si>
    <t>ZŠ J. C. Hronského so ŠJ a ŠKD - dovybavenie ŠJ</t>
  </si>
  <si>
    <t>ŠJ potraviny zdroj 72f</t>
  </si>
  <si>
    <t>ŠJ potraviny zdroj 111</t>
  </si>
  <si>
    <t>Ihrisko 8. mája</t>
  </si>
  <si>
    <t>ZŠ Hollého - havária strechy</t>
  </si>
  <si>
    <t>ŠH - rekonštrukcia</t>
  </si>
  <si>
    <t>212003 nájomné a réžie MeT</t>
  </si>
  <si>
    <t>03.1.0.718003</t>
  </si>
  <si>
    <t>MsP - telekomunikačná technika</t>
  </si>
  <si>
    <t>312001 FPU</t>
  </si>
  <si>
    <t>311 grant Nórske fondy</t>
  </si>
  <si>
    <t>312008 NSK - šport, kultúra, propagácia, cestovný ruch</t>
  </si>
  <si>
    <t>513 reštrukturalizácia úverov</t>
  </si>
  <si>
    <t>231 príjem z predaja bytov a priestorov</t>
  </si>
  <si>
    <t>Skutočnosť školstvo spolu</t>
  </si>
  <si>
    <t>MsKJJ</t>
  </si>
  <si>
    <t>Spolu všetky rozpočtové organizácie</t>
  </si>
  <si>
    <t>Kapitálové  výdavky</t>
  </si>
  <si>
    <t>Skutočnosť  výdavkov rozpočtu v RO</t>
  </si>
  <si>
    <t>Skutočnosť príjmov rozpočtu RO</t>
  </si>
  <si>
    <t>vlastné príjmy</t>
  </si>
  <si>
    <t>príjmy za potraviny od rodičov</t>
  </si>
  <si>
    <t>počiatočné stavy na účtoch ŠJ</t>
  </si>
  <si>
    <t>2019</t>
  </si>
  <si>
    <t>Sllutočnosť 2019</t>
  </si>
  <si>
    <t>Výdavky z vlastných príjmov</t>
  </si>
  <si>
    <t>Spolu z účovníctva mesta</t>
  </si>
  <si>
    <t>SPOLU PRÍJMY A VÝDAVKY MESTA ŠAĽA</t>
  </si>
  <si>
    <t>Finančné operácie</t>
  </si>
  <si>
    <t>Fin. op.</t>
  </si>
  <si>
    <t>Kapitálové</t>
  </si>
  <si>
    <t xml:space="preserve">Fin. op. </t>
  </si>
  <si>
    <t>P.č.</t>
  </si>
  <si>
    <t>Veriteľ</t>
  </si>
  <si>
    <t>Pôvodná výška úveru</t>
  </si>
  <si>
    <t>Dátum podpísania úverovej zmluvy</t>
  </si>
  <si>
    <t>Dátum splatnosti úveru</t>
  </si>
  <si>
    <t>Výška nesplat. istiny k 31.12. 2018 v EUR</t>
  </si>
  <si>
    <t>Aktuálna úroková sadzba</t>
  </si>
  <si>
    <t xml:space="preserve">Periodicita splácania </t>
  </si>
  <si>
    <t>Účel úveru</t>
  </si>
  <si>
    <t>ŠFRB II</t>
  </si>
  <si>
    <t>521 tis. EUR</t>
  </si>
  <si>
    <t>31.1. 2032</t>
  </si>
  <si>
    <t>mesačne                            2 455,12 EUR (istina a úrok)</t>
  </si>
  <si>
    <t>výstavba nájomných bytov</t>
  </si>
  <si>
    <t>2.</t>
  </si>
  <si>
    <t>ŠFRB I</t>
  </si>
  <si>
    <t>1 317 tis. EUR</t>
  </si>
  <si>
    <t>mesačne                               6 213,93 EUR (istina a úrok)</t>
  </si>
  <si>
    <t>ŠFRB III</t>
  </si>
  <si>
    <t>1 514 tis. EUR</t>
  </si>
  <si>
    <t>30.10.2058</t>
  </si>
  <si>
    <t>mesačne                               3 828,24 EUR (istina a úrok)</t>
  </si>
  <si>
    <t>výstavba 34 nájomných bytov Kráľovská ul.</t>
  </si>
  <si>
    <t>4.</t>
  </si>
  <si>
    <t>Reštrukturalizovaný SLSP</t>
  </si>
  <si>
    <t>3 135 672,35 EUR</t>
  </si>
  <si>
    <t>30.6.2032</t>
  </si>
  <si>
    <t>12M+0,45%</t>
  </si>
  <si>
    <t>mesačne istina                              18 021 EUR, úrok štvrťročne</t>
  </si>
  <si>
    <t>Domov dôchodcov, CMZ, OPŽP a pôvodné úvery</t>
  </si>
  <si>
    <t>850 000 EUR</t>
  </si>
  <si>
    <t>mesačne istina                              5 667 EUR, úrok štvrťročne</t>
  </si>
  <si>
    <t>SPOLU</t>
  </si>
  <si>
    <t>Podiel splátky istiny vrátane úhrady úrokov a poplatkov (bez ich jednorazového predčasného splatenia.) na bežných príjmoch mesta za predch. rok (max 25%) znížených o prostriedky z rozpočtu iného subjektu verejnej správy v EÚ</t>
  </si>
  <si>
    <t>Tabuľka č. 5  Úverová zaťaženosť mesta k 31.12. 2019 v EUR</t>
  </si>
  <si>
    <t>ŠFRB IV</t>
  </si>
  <si>
    <t>5 084 tis. EUR</t>
  </si>
  <si>
    <t>30.10.2059</t>
  </si>
  <si>
    <t>Výška nesplat. istiny k 31.12. 2019 v EUR</t>
  </si>
  <si>
    <t xml:space="preserve">SLSP </t>
  </si>
  <si>
    <t>1 250 000 EUR</t>
  </si>
  <si>
    <t>Reštrukturalizovaný Uni</t>
  </si>
  <si>
    <t>mesačne                              12 855,20 EUR (istina a úrok)</t>
  </si>
  <si>
    <t>výstavba 116 nájomných bytov Kráľovská ul.</t>
  </si>
  <si>
    <t>ročná splátka úrokov a poplatkov v roku 2019</t>
  </si>
  <si>
    <t>ročná splátka istiny v roku 2019</t>
  </si>
  <si>
    <t>mesačne istina                              8 334 EUR, úrok štvrťročne</t>
  </si>
  <si>
    <t>úvery 4,5,6 + použitie v roku 2020</t>
  </si>
  <si>
    <t>12M+0,18%</t>
  </si>
  <si>
    <t>5 821 189,35 EUR</t>
  </si>
  <si>
    <t>29.12.2034</t>
  </si>
  <si>
    <t>štvrťročne istina 111 946 EUR, úrok meačne</t>
  </si>
  <si>
    <t>rekonštrukcia MsÚ, MK Horná, Feketeházy, skate park, 3. etapa VO, kontajnery, SD Veča, dopravný generej, projektová dokumentácia, ZŠ Ľ. Štúra -kanalizácia</t>
  </si>
  <si>
    <t>Úverová zaťaženosť mesta k 31.12.2019 v zmysle zákona č. 583/2004 Z.z. o rozpočtových pravidlách (max 60 %)</t>
  </si>
  <si>
    <t>Bežné príjmy v roku 2018</t>
  </si>
  <si>
    <t>Bežné príjmy v roku 2018 znížené o prostriedky z rozpočtu iného subjektu verejnej správy a EÚ</t>
  </si>
  <si>
    <t>cyklotrasa - výkup pozemkov, revitalizácia vnútrobloku vo Veči, ihrisko Ul. 8. mája, SD Veča, skate park, učebne v ZŠ, klimatizácia COV, ZUŠ-elektorinštalačné práce, 3. etapa rekonštrukcie VO, rekonštrukcia MŠ Družstevná, CVČ - rekonštrukcia kanalizácie,  projektová dukumetácia, ihrisko MAJK, MK Horná, rekonštrukcia chodníkov, technicá vybavenosť k bytom Kráľovská ul.,  ZŠ Hollého - strecha, MŠ Okružná - rekonštrukcia soc. zariadení</t>
  </si>
  <si>
    <t>8.</t>
  </si>
  <si>
    <t>KTK</t>
  </si>
  <si>
    <t>500 000 EUR</t>
  </si>
  <si>
    <t>31.12.2019</t>
  </si>
  <si>
    <t>mimoriadna splátka 2019</t>
  </si>
  <si>
    <t>Tabuľka č. 1 Plnenie  príjmov rozpočtu mesta v roku 2019</t>
  </si>
  <si>
    <t xml:space="preserve">  Tabuľka č. 2 Plnenie výdavkov rozpočtu mesta v roku 2019</t>
  </si>
  <si>
    <t>Tabuľka č. 3 Sumár príjmov a výdavkov rozpočtu mesta v roku 2019</t>
  </si>
  <si>
    <t>Tabuľka č. 4 Investičné výdavky mesta za rok  2019</t>
  </si>
  <si>
    <t>skutočnosť 2018</t>
  </si>
  <si>
    <t>Tabuľka č. 6  Plnenie príjmov a výdavkov rozpočtových organizácií a mesta Šaľa spolu v roku 2019</t>
  </si>
  <si>
    <t>Výška nesplatenenej istiny, ktorá vchádza do úverovej zaťaženosti (bez úverov ŠFRB, preklenovacích úverov a KTK) k 31.12.2019</t>
  </si>
  <si>
    <t>Výška  istiny vrátane úhrady úrokov a poplatkov  (bez ich jednorazového predčasného splatenia) zaplatených v roku 2019</t>
  </si>
  <si>
    <t>240,292 ostatné príjmy</t>
  </si>
  <si>
    <t>321 dotácia MŽP SR - Zníženie energetickej náročnosti budovy MsÚ</t>
  </si>
  <si>
    <t>321 dotácia MPaRV SR - Cyklotrasa za zamestnaním do priemyselného areálu</t>
  </si>
  <si>
    <t>321dotácia MPaRV SR -  Revitalizácia verejných medziblokových priestorov sídliska Veča</t>
  </si>
  <si>
    <t>312001 dotácia MŽP SR - Zníženie energetickej náročnosti budovy MsÚ</t>
  </si>
  <si>
    <t>312001 dotácia MPaRV SR - Cyklotrasa za zamestnaním do priemyselného areálu</t>
  </si>
  <si>
    <t>312001 dotácia MPaRV SR - Revitalizácia verejných medziblokových priestorov sídliska Veča</t>
  </si>
  <si>
    <t>321 dotácia MPaRV SR - učebne</t>
  </si>
  <si>
    <t>CVČ - rekonštrukcia kanalizačnej prípojky</t>
  </si>
  <si>
    <t xml:space="preserve">MŠ P.J. Šafárika so ŠJ - rekonštrukcia dlažby a obkladov </t>
  </si>
  <si>
    <t>MŠ Družstevná so ŠJ - rekonštrukcia soc. zar., elektroinšt. práce</t>
  </si>
  <si>
    <t>ZŠ J. Murgaša so ŠJ a ŠKD - technické zhodnotenia multifunkč. ihriska,výmena deliacej priečky v ŠJ</t>
  </si>
  <si>
    <t>321 dotácia MPSVaR SR - Zmena systému zberu odpadov - polopodzemné kontajnery</t>
  </si>
  <si>
    <t xml:space="preserve">321 dotácia MŽP SR - Rekonštrukcia kultúrneho domu Šaľa - Veča </t>
  </si>
  <si>
    <t>08.1.0. 717 002</t>
  </si>
  <si>
    <t>08.4.0. 717 002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</si>
</sst>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8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8"/>
      <name val="Arial CE"/>
      <charset val="238"/>
    </font>
    <font>
      <sz val="11"/>
      <color rgb="FFFF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rgb="FFFFFF00"/>
        <bgColor indexed="64"/>
      </patternFill>
    </fill>
  </fills>
  <borders count="18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62" fillId="0" borderId="0"/>
  </cellStyleXfs>
  <cellXfs count="990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6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1" xfId="1" applyNumberFormat="1" applyFont="1" applyFill="1" applyBorder="1" applyAlignment="1">
      <alignment horizontal="center" vertical="center" wrapText="1"/>
    </xf>
    <xf numFmtId="3" fontId="21" fillId="7" borderId="53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5" xfId="1" applyFont="1" applyFill="1" applyBorder="1"/>
    <xf numFmtId="0" fontId="6" fillId="8" borderId="49" xfId="1" applyFont="1" applyFill="1" applyBorder="1"/>
    <xf numFmtId="3" fontId="6" fillId="8" borderId="35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9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0" fontId="22" fillId="9" borderId="51" xfId="1" applyFont="1" applyFill="1" applyBorder="1" applyAlignment="1">
      <alignment horizontal="left"/>
    </xf>
    <xf numFmtId="0" fontId="23" fillId="9" borderId="36" xfId="1" applyFont="1" applyFill="1" applyBorder="1" applyAlignment="1">
      <alignment horizontal="left"/>
    </xf>
    <xf numFmtId="3" fontId="7" fillId="9" borderId="51" xfId="1" applyNumberFormat="1" applyFont="1" applyFill="1" applyBorder="1"/>
    <xf numFmtId="3" fontId="7" fillId="9" borderId="48" xfId="1" applyNumberFormat="1" applyFont="1" applyFill="1" applyBorder="1"/>
    <xf numFmtId="3" fontId="7" fillId="9" borderId="36" xfId="1" applyNumberFormat="1" applyFont="1" applyFill="1" applyBorder="1"/>
    <xf numFmtId="3" fontId="7" fillId="9" borderId="52" xfId="1" applyNumberFormat="1" applyFont="1" applyFill="1" applyBorder="1"/>
    <xf numFmtId="3" fontId="7" fillId="9" borderId="53" xfId="1" applyNumberFormat="1" applyFont="1" applyFill="1" applyBorder="1"/>
    <xf numFmtId="0" fontId="22" fillId="9" borderId="51" xfId="1" applyFont="1" applyFill="1" applyBorder="1"/>
    <xf numFmtId="0" fontId="23" fillId="9" borderId="52" xfId="1" applyFont="1" applyFill="1" applyBorder="1"/>
    <xf numFmtId="0" fontId="22" fillId="9" borderId="45" xfId="1" applyFont="1" applyFill="1" applyBorder="1"/>
    <xf numFmtId="0" fontId="25" fillId="9" borderId="58" xfId="1" applyFont="1" applyFill="1" applyBorder="1" applyAlignment="1"/>
    <xf numFmtId="0" fontId="25" fillId="9" borderId="52" xfId="1" applyFont="1" applyFill="1" applyBorder="1"/>
    <xf numFmtId="0" fontId="25" fillId="9" borderId="52" xfId="1" applyFont="1" applyFill="1" applyBorder="1" applyAlignment="1"/>
    <xf numFmtId="0" fontId="22" fillId="9" borderId="55" xfId="1" applyFont="1" applyFill="1" applyBorder="1"/>
    <xf numFmtId="0" fontId="22" fillId="9" borderId="52" xfId="1" applyFont="1" applyFill="1" applyBorder="1"/>
    <xf numFmtId="0" fontId="22" fillId="9" borderId="35" xfId="1" applyFont="1" applyFill="1" applyBorder="1"/>
    <xf numFmtId="0" fontId="32" fillId="9" borderId="49" xfId="1" applyFont="1" applyFill="1" applyBorder="1"/>
    <xf numFmtId="3" fontId="7" fillId="9" borderId="41" xfId="1" applyNumberFormat="1" applyFont="1" applyFill="1" applyBorder="1"/>
    <xf numFmtId="3" fontId="7" fillId="9" borderId="39" xfId="1" applyNumberFormat="1" applyFont="1" applyFill="1" applyBorder="1"/>
    <xf numFmtId="3" fontId="7" fillId="9" borderId="38" xfId="1" applyNumberFormat="1" applyFont="1" applyFill="1" applyBorder="1"/>
    <xf numFmtId="3" fontId="7" fillId="9" borderId="59" xfId="1" applyNumberFormat="1" applyFont="1" applyFill="1" applyBorder="1"/>
    <xf numFmtId="3" fontId="7" fillId="9" borderId="60" xfId="1" applyNumberFormat="1" applyFont="1" applyFill="1" applyBorder="1"/>
    <xf numFmtId="3" fontId="7" fillId="9" borderId="50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6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7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7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4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1" fillId="12" borderId="64" xfId="1" applyNumberFormat="1" applyFont="1" applyFill="1" applyBorder="1"/>
    <xf numFmtId="3" fontId="1" fillId="12" borderId="57" xfId="1" applyNumberFormat="1" applyFont="1" applyFill="1" applyBorder="1"/>
    <xf numFmtId="3" fontId="1" fillId="12" borderId="65" xfId="1" applyNumberFormat="1" applyFont="1" applyFill="1" applyBorder="1"/>
    <xf numFmtId="3" fontId="1" fillId="0" borderId="57" xfId="1" applyNumberFormat="1" applyFont="1" applyFill="1" applyBorder="1"/>
    <xf numFmtId="3" fontId="1" fillId="0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7" fillId="11" borderId="61" xfId="1" applyNumberFormat="1" applyFont="1" applyFill="1" applyBorder="1"/>
    <xf numFmtId="3" fontId="7" fillId="11" borderId="62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7" fillId="11" borderId="63" xfId="1" applyNumberFormat="1" applyFont="1" applyFill="1" applyBorder="1"/>
    <xf numFmtId="3" fontId="41" fillId="0" borderId="57" xfId="1" applyNumberFormat="1" applyFont="1" applyFill="1" applyBorder="1"/>
    <xf numFmtId="3" fontId="41" fillId="0" borderId="65" xfId="1" applyNumberFormat="1" applyFont="1" applyFill="1" applyBorder="1"/>
    <xf numFmtId="3" fontId="41" fillId="12" borderId="70" xfId="1" applyNumberFormat="1" applyFont="1" applyFill="1" applyBorder="1"/>
    <xf numFmtId="3" fontId="41" fillId="12" borderId="71" xfId="1" applyNumberFormat="1" applyFont="1" applyFill="1" applyBorder="1"/>
    <xf numFmtId="3" fontId="1" fillId="0" borderId="70" xfId="1" applyNumberFormat="1" applyFont="1" applyFill="1" applyBorder="1"/>
    <xf numFmtId="3" fontId="1" fillId="0" borderId="71" xfId="1" applyNumberFormat="1" applyFont="1" applyFill="1" applyBorder="1"/>
    <xf numFmtId="3" fontId="1" fillId="13" borderId="57" xfId="1" applyNumberFormat="1" applyFont="1" applyFill="1" applyBorder="1"/>
    <xf numFmtId="3" fontId="1" fillId="13" borderId="65" xfId="1" applyNumberFormat="1" applyFont="1" applyFill="1" applyBorder="1"/>
    <xf numFmtId="3" fontId="42" fillId="0" borderId="65" xfId="1" applyNumberFormat="1" applyFont="1" applyFill="1" applyBorder="1"/>
    <xf numFmtId="3" fontId="42" fillId="0" borderId="57" xfId="1" applyNumberFormat="1" applyFont="1" applyFill="1" applyBorder="1"/>
    <xf numFmtId="3" fontId="42" fillId="12" borderId="57" xfId="1" applyNumberFormat="1" applyFont="1" applyFill="1" applyBorder="1"/>
    <xf numFmtId="3" fontId="7" fillId="11" borderId="72" xfId="1" applyNumberFormat="1" applyFont="1" applyFill="1" applyBorder="1"/>
    <xf numFmtId="3" fontId="1" fillId="12" borderId="73" xfId="1" applyNumberFormat="1" applyFont="1" applyFill="1" applyBorder="1"/>
    <xf numFmtId="3" fontId="1" fillId="12" borderId="74" xfId="1" applyNumberFormat="1" applyFont="1" applyFill="1" applyBorder="1"/>
    <xf numFmtId="3" fontId="43" fillId="12" borderId="71" xfId="1" applyNumberFormat="1" applyFont="1" applyFill="1" applyBorder="1" applyAlignment="1">
      <alignment horizontal="right"/>
    </xf>
    <xf numFmtId="3" fontId="7" fillId="11" borderId="75" xfId="1" applyNumberFormat="1" applyFont="1" applyFill="1" applyBorder="1"/>
    <xf numFmtId="3" fontId="7" fillId="11" borderId="76" xfId="1" applyNumberFormat="1" applyFont="1" applyFill="1" applyBorder="1"/>
    <xf numFmtId="3" fontId="1" fillId="0" borderId="64" xfId="1" applyNumberFormat="1" applyFont="1" applyFill="1" applyBorder="1"/>
    <xf numFmtId="3" fontId="1" fillId="0" borderId="69" xfId="1" applyNumberFormat="1" applyFont="1" applyFill="1" applyBorder="1"/>
    <xf numFmtId="3" fontId="1" fillId="6" borderId="46" xfId="1" applyNumberFormat="1" applyFont="1" applyFill="1" applyBorder="1"/>
    <xf numFmtId="3" fontId="43" fillId="0" borderId="77" xfId="1" applyNumberFormat="1" applyFont="1" applyFill="1" applyBorder="1"/>
    <xf numFmtId="3" fontId="1" fillId="0" borderId="78" xfId="1" applyNumberFormat="1" applyFont="1" applyFill="1" applyBorder="1"/>
    <xf numFmtId="3" fontId="11" fillId="0" borderId="78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0" fontId="11" fillId="0" borderId="15" xfId="1" applyFont="1" applyFill="1" applyBorder="1"/>
    <xf numFmtId="0" fontId="11" fillId="0" borderId="54" xfId="1" applyFont="1" applyFill="1" applyBorder="1"/>
    <xf numFmtId="0" fontId="46" fillId="0" borderId="3" xfId="1" applyFont="1" applyBorder="1"/>
    <xf numFmtId="0" fontId="14" fillId="0" borderId="0" xfId="1" applyFont="1"/>
    <xf numFmtId="0" fontId="50" fillId="0" borderId="0" xfId="1" applyFont="1"/>
    <xf numFmtId="3" fontId="52" fillId="0" borderId="3" xfId="1" applyNumberFormat="1" applyFont="1" applyFill="1" applyBorder="1"/>
    <xf numFmtId="3" fontId="52" fillId="0" borderId="10" xfId="1" applyNumberFormat="1" applyFont="1" applyFill="1" applyBorder="1"/>
    <xf numFmtId="3" fontId="51" fillId="0" borderId="57" xfId="1" applyNumberFormat="1" applyFont="1" applyFill="1" applyBorder="1"/>
    <xf numFmtId="3" fontId="51" fillId="0" borderId="65" xfId="1" applyNumberFormat="1" applyFont="1" applyFill="1" applyBorder="1"/>
    <xf numFmtId="3" fontId="51" fillId="0" borderId="73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4" fillId="0" borderId="92" xfId="2" applyFont="1" applyBorder="1" applyAlignment="1">
      <alignment horizontal="center" wrapText="1"/>
    </xf>
    <xf numFmtId="3" fontId="14" fillId="0" borderId="95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51" fillId="0" borderId="74" xfId="1" applyNumberFormat="1" applyFont="1" applyFill="1" applyBorder="1"/>
    <xf numFmtId="3" fontId="51" fillId="0" borderId="70" xfId="1" applyNumberFormat="1" applyFont="1" applyFill="1" applyBorder="1"/>
    <xf numFmtId="3" fontId="51" fillId="0" borderId="71" xfId="1" applyNumberFormat="1" applyFont="1" applyFill="1" applyBorder="1"/>
    <xf numFmtId="3" fontId="45" fillId="0" borderId="72" xfId="1" applyNumberFormat="1" applyFont="1" applyFill="1" applyBorder="1"/>
    <xf numFmtId="3" fontId="45" fillId="0" borderId="62" xfId="1" applyNumberFormat="1" applyFont="1" applyFill="1" applyBorder="1"/>
    <xf numFmtId="3" fontId="45" fillId="0" borderId="63" xfId="1" applyNumberFormat="1" applyFont="1" applyFill="1" applyBorder="1"/>
    <xf numFmtId="3" fontId="51" fillId="0" borderId="97" xfId="1" applyNumberFormat="1" applyFont="1" applyFill="1" applyBorder="1"/>
    <xf numFmtId="3" fontId="51" fillId="0" borderId="67" xfId="1" applyNumberFormat="1" applyFont="1" applyFill="1" applyBorder="1"/>
    <xf numFmtId="3" fontId="51" fillId="0" borderId="80" xfId="1" applyNumberFormat="1" applyFont="1" applyFill="1" applyBorder="1"/>
    <xf numFmtId="3" fontId="51" fillId="0" borderId="64" xfId="1" applyNumberFormat="1" applyFont="1" applyFill="1" applyBorder="1"/>
    <xf numFmtId="0" fontId="49" fillId="0" borderId="81" xfId="1" applyFont="1" applyFill="1" applyBorder="1" applyAlignment="1">
      <alignment horizontal="left"/>
    </xf>
    <xf numFmtId="0" fontId="23" fillId="0" borderId="82" xfId="1" applyFont="1" applyFill="1" applyBorder="1" applyAlignment="1">
      <alignment horizontal="left"/>
    </xf>
    <xf numFmtId="0" fontId="23" fillId="0" borderId="100" xfId="1" applyFont="1" applyFill="1" applyBorder="1" applyAlignment="1">
      <alignment horizontal="left"/>
    </xf>
    <xf numFmtId="0" fontId="49" fillId="0" borderId="101" xfId="1" applyFont="1" applyFill="1" applyBorder="1"/>
    <xf numFmtId="0" fontId="23" fillId="0" borderId="100" xfId="1" applyFont="1" applyFill="1" applyBorder="1"/>
    <xf numFmtId="0" fontId="49" fillId="0" borderId="102" xfId="1" applyFont="1" applyFill="1" applyBorder="1"/>
    <xf numFmtId="0" fontId="23" fillId="0" borderId="103" xfId="1" applyFont="1" applyFill="1" applyBorder="1" applyAlignment="1">
      <alignment horizontal="left"/>
    </xf>
    <xf numFmtId="0" fontId="23" fillId="0" borderId="82" xfId="1" applyFont="1" applyFill="1" applyBorder="1"/>
    <xf numFmtId="0" fontId="23" fillId="0" borderId="103" xfId="1" applyFont="1" applyFill="1" applyBorder="1"/>
    <xf numFmtId="0" fontId="23" fillId="0" borderId="83" xfId="1" applyFont="1" applyFill="1" applyBorder="1" applyAlignment="1">
      <alignment horizontal="left"/>
    </xf>
    <xf numFmtId="0" fontId="31" fillId="0" borderId="82" xfId="1" applyFont="1" applyFill="1" applyBorder="1"/>
    <xf numFmtId="0" fontId="31" fillId="0" borderId="83" xfId="1" applyFont="1" applyFill="1" applyBorder="1"/>
    <xf numFmtId="0" fontId="31" fillId="0" borderId="100" xfId="1" applyFont="1" applyFill="1" applyBorder="1"/>
    <xf numFmtId="0" fontId="49" fillId="0" borderId="104" xfId="1" applyFont="1" applyFill="1" applyBorder="1"/>
    <xf numFmtId="0" fontId="23" fillId="0" borderId="83" xfId="1" applyFont="1" applyFill="1" applyBorder="1"/>
    <xf numFmtId="0" fontId="23" fillId="0" borderId="73" xfId="1" applyFont="1" applyFill="1" applyBorder="1" applyAlignment="1">
      <alignment horizontal="left"/>
    </xf>
    <xf numFmtId="0" fontId="23" fillId="0" borderId="73" xfId="1" applyFont="1" applyFill="1" applyBorder="1"/>
    <xf numFmtId="0" fontId="49" fillId="0" borderId="105" xfId="1" applyFont="1" applyFill="1" applyBorder="1"/>
    <xf numFmtId="0" fontId="23" fillId="0" borderId="74" xfId="1" applyFont="1" applyFill="1" applyBorder="1"/>
    <xf numFmtId="3" fontId="51" fillId="0" borderId="68" xfId="1" applyNumberFormat="1" applyFont="1" applyFill="1" applyBorder="1"/>
    <xf numFmtId="0" fontId="55" fillId="0" borderId="35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0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6" fillId="0" borderId="5" xfId="0" applyFont="1" applyFill="1" applyBorder="1"/>
    <xf numFmtId="3" fontId="56" fillId="0" borderId="7" xfId="0" applyNumberFormat="1" applyFont="1" applyFill="1" applyBorder="1"/>
    <xf numFmtId="0" fontId="14" fillId="0" borderId="8" xfId="0" applyFont="1" applyFill="1" applyBorder="1"/>
    <xf numFmtId="0" fontId="56" fillId="0" borderId="7" xfId="0" applyFont="1" applyFill="1" applyBorder="1"/>
    <xf numFmtId="0" fontId="34" fillId="0" borderId="5" xfId="0" applyFont="1" applyFill="1" applyBorder="1"/>
    <xf numFmtId="3" fontId="56" fillId="0" borderId="5" xfId="0" applyNumberFormat="1" applyFont="1" applyFill="1" applyBorder="1"/>
    <xf numFmtId="0" fontId="50" fillId="0" borderId="10" xfId="0" applyFont="1" applyFill="1" applyBorder="1"/>
    <xf numFmtId="3" fontId="34" fillId="0" borderId="7" xfId="0" applyNumberFormat="1" applyFont="1" applyFill="1" applyBorder="1"/>
    <xf numFmtId="0" fontId="56" fillId="0" borderId="5" xfId="0" applyFont="1" applyFill="1" applyBorder="1" applyAlignment="1">
      <alignment horizontal="left"/>
    </xf>
    <xf numFmtId="3" fontId="56" fillId="0" borderId="13" xfId="0" applyNumberFormat="1" applyFont="1" applyFill="1" applyBorder="1"/>
    <xf numFmtId="0" fontId="20" fillId="0" borderId="32" xfId="0" applyFont="1" applyFill="1" applyBorder="1"/>
    <xf numFmtId="3" fontId="20" fillId="0" borderId="34" xfId="0" applyNumberFormat="1" applyFont="1" applyFill="1" applyBorder="1" applyAlignment="1">
      <alignment horizontal="right"/>
    </xf>
    <xf numFmtId="0" fontId="57" fillId="0" borderId="0" xfId="0" applyFont="1" applyFill="1"/>
    <xf numFmtId="0" fontId="56" fillId="0" borderId="84" xfId="0" applyFont="1" applyFill="1" applyBorder="1" applyAlignment="1">
      <alignment horizontal="left"/>
    </xf>
    <xf numFmtId="3" fontId="50" fillId="0" borderId="85" xfId="0" applyNumberFormat="1" applyFont="1" applyFill="1" applyBorder="1" applyAlignment="1">
      <alignment horizontal="left"/>
    </xf>
    <xf numFmtId="3" fontId="14" fillId="0" borderId="85" xfId="0" applyNumberFormat="1" applyFont="1" applyFill="1" applyBorder="1" applyAlignment="1">
      <alignment horizontal="right"/>
    </xf>
    <xf numFmtId="0" fontId="58" fillId="0" borderId="1" xfId="0" applyFont="1" applyFill="1" applyBorder="1" applyAlignment="1">
      <alignment horizontal="left"/>
    </xf>
    <xf numFmtId="3" fontId="58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7" fillId="0" borderId="0" xfId="0" applyFont="1" applyFill="1" applyAlignment="1"/>
    <xf numFmtId="0" fontId="57" fillId="0" borderId="0" xfId="0" applyFont="1" applyFill="1" applyBorder="1" applyAlignment="1"/>
    <xf numFmtId="0" fontId="46" fillId="0" borderId="109" xfId="1" applyFont="1" applyBorder="1"/>
    <xf numFmtId="3" fontId="52" fillId="0" borderId="110" xfId="1" applyNumberFormat="1" applyFont="1" applyFill="1" applyBorder="1"/>
    <xf numFmtId="0" fontId="46" fillId="0" borderId="111" xfId="1" applyFont="1" applyBorder="1"/>
    <xf numFmtId="0" fontId="46" fillId="0" borderId="112" xfId="1" applyFont="1" applyBorder="1"/>
    <xf numFmtId="3" fontId="52" fillId="0" borderId="91" xfId="1" applyNumberFormat="1" applyFont="1" applyFill="1" applyBorder="1"/>
    <xf numFmtId="0" fontId="46" fillId="0" borderId="8" xfId="1" applyFont="1" applyBorder="1"/>
    <xf numFmtId="3" fontId="52" fillId="0" borderId="8" xfId="1" applyNumberFormat="1" applyFont="1" applyFill="1" applyBorder="1"/>
    <xf numFmtId="0" fontId="46" fillId="0" borderId="113" xfId="1" applyFont="1" applyBorder="1"/>
    <xf numFmtId="3" fontId="52" fillId="0" borderId="94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13" xfId="1" applyFont="1" applyBorder="1"/>
    <xf numFmtId="3" fontId="20" fillId="0" borderId="94" xfId="1" applyNumberFormat="1" applyFont="1" applyFill="1" applyBorder="1" applyAlignment="1">
      <alignment horizontal="center" wrapText="1"/>
    </xf>
    <xf numFmtId="3" fontId="50" fillId="0" borderId="86" xfId="0" applyNumberFormat="1" applyFont="1" applyFill="1" applyBorder="1" applyAlignment="1"/>
    <xf numFmtId="3" fontId="14" fillId="0" borderId="86" xfId="0" applyNumberFormat="1" applyFont="1" applyFill="1" applyBorder="1" applyAlignment="1">
      <alignment horizontal="right"/>
    </xf>
    <xf numFmtId="0" fontId="56" fillId="0" borderId="85" xfId="0" applyFont="1" applyFill="1" applyBorder="1" applyAlignment="1">
      <alignment horizontal="left"/>
    </xf>
    <xf numFmtId="3" fontId="34" fillId="0" borderId="85" xfId="0" applyNumberFormat="1" applyFont="1" applyFill="1" applyBorder="1"/>
    <xf numFmtId="3" fontId="56" fillId="0" borderId="6" xfId="0" applyNumberFormat="1" applyFont="1" applyFill="1" applyBorder="1"/>
    <xf numFmtId="3" fontId="56" fillId="0" borderId="9" xfId="0" applyNumberFormat="1" applyFont="1" applyFill="1" applyBorder="1"/>
    <xf numFmtId="3" fontId="34" fillId="0" borderId="84" xfId="0" applyNumberFormat="1" applyFont="1" applyFill="1" applyBorder="1"/>
    <xf numFmtId="0" fontId="14" fillId="0" borderId="114" xfId="0" applyFont="1" applyFill="1" applyBorder="1" applyAlignment="1">
      <alignment horizontal="left"/>
    </xf>
    <xf numFmtId="3" fontId="14" fillId="0" borderId="114" xfId="0" applyNumberFormat="1" applyFont="1" applyFill="1" applyBorder="1"/>
    <xf numFmtId="0" fontId="60" fillId="0" borderId="0" xfId="0" applyFont="1" applyFill="1"/>
    <xf numFmtId="0" fontId="0" fillId="0" borderId="0" xfId="0" applyFont="1" applyFill="1"/>
    <xf numFmtId="3" fontId="45" fillId="0" borderId="115" xfId="1" applyNumberFormat="1" applyFont="1" applyFill="1" applyBorder="1"/>
    <xf numFmtId="3" fontId="51" fillId="0" borderId="116" xfId="1" applyNumberFormat="1" applyFont="1" applyFill="1" applyBorder="1"/>
    <xf numFmtId="3" fontId="37" fillId="0" borderId="108" xfId="1" applyNumberFormat="1" applyFont="1" applyFill="1" applyBorder="1"/>
    <xf numFmtId="3" fontId="37" fillId="0" borderId="118" xfId="1" applyNumberFormat="1" applyFont="1" applyFill="1" applyBorder="1"/>
    <xf numFmtId="3" fontId="37" fillId="0" borderId="119" xfId="1" applyNumberFormat="1" applyFont="1" applyFill="1" applyBorder="1"/>
    <xf numFmtId="0" fontId="37" fillId="0" borderId="0" xfId="1" applyFont="1"/>
    <xf numFmtId="3" fontId="37" fillId="0" borderId="120" xfId="1" applyNumberFormat="1" applyFont="1" applyBorder="1"/>
    <xf numFmtId="3" fontId="37" fillId="0" borderId="118" xfId="1" applyNumberFormat="1" applyFont="1" applyBorder="1"/>
    <xf numFmtId="3" fontId="37" fillId="0" borderId="119" xfId="1" applyNumberFormat="1" applyFont="1" applyBorder="1"/>
    <xf numFmtId="0" fontId="61" fillId="0" borderId="0" xfId="0" applyFont="1"/>
    <xf numFmtId="3" fontId="51" fillId="0" borderId="128" xfId="1" applyNumberFormat="1" applyFont="1" applyFill="1" applyBorder="1"/>
    <xf numFmtId="3" fontId="45" fillId="0" borderId="61" xfId="1" applyNumberFormat="1" applyFont="1" applyFill="1" applyBorder="1"/>
    <xf numFmtId="3" fontId="51" fillId="0" borderId="69" xfId="1" applyNumberFormat="1" applyFont="1" applyFill="1" applyBorder="1"/>
    <xf numFmtId="4" fontId="58" fillId="0" borderId="2" xfId="0" applyNumberFormat="1" applyFont="1" applyFill="1" applyBorder="1" applyAlignment="1">
      <alignment horizontal="right"/>
    </xf>
    <xf numFmtId="4" fontId="1" fillId="0" borderId="0" xfId="1" applyNumberFormat="1"/>
    <xf numFmtId="0" fontId="63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2" fontId="1" fillId="0" borderId="0" xfId="1" applyNumberFormat="1"/>
    <xf numFmtId="3" fontId="45" fillId="0" borderId="131" xfId="1" applyNumberFormat="1" applyFont="1" applyFill="1" applyBorder="1"/>
    <xf numFmtId="3" fontId="51" fillId="0" borderId="132" xfId="1" applyNumberFormat="1" applyFont="1" applyFill="1" applyBorder="1"/>
    <xf numFmtId="3" fontId="51" fillId="0" borderId="133" xfId="1" applyNumberFormat="1" applyFont="1" applyFill="1" applyBorder="1"/>
    <xf numFmtId="3" fontId="45" fillId="0" borderId="135" xfId="1" applyNumberFormat="1" applyFont="1" applyFill="1" applyBorder="1"/>
    <xf numFmtId="3" fontId="51" fillId="0" borderId="136" xfId="1" applyNumberFormat="1" applyFont="1" applyFill="1" applyBorder="1"/>
    <xf numFmtId="3" fontId="51" fillId="0" borderId="137" xfId="1" applyNumberFormat="1" applyFont="1" applyFill="1" applyBorder="1"/>
    <xf numFmtId="3" fontId="1" fillId="0" borderId="33" xfId="1" applyNumberFormat="1" applyFont="1" applyFill="1" applyBorder="1"/>
    <xf numFmtId="3" fontId="21" fillId="0" borderId="139" xfId="1" applyNumberFormat="1" applyFont="1" applyFill="1" applyBorder="1" applyAlignment="1">
      <alignment horizontal="center" vertical="center" wrapText="1"/>
    </xf>
    <xf numFmtId="3" fontId="21" fillId="0" borderId="140" xfId="1" applyNumberFormat="1" applyFont="1" applyFill="1" applyBorder="1" applyAlignment="1">
      <alignment horizontal="center" vertical="center" wrapText="1"/>
    </xf>
    <xf numFmtId="3" fontId="2" fillId="0" borderId="141" xfId="1" applyNumberFormat="1" applyFont="1" applyFill="1" applyBorder="1" applyAlignment="1">
      <alignment horizontal="right"/>
    </xf>
    <xf numFmtId="3" fontId="1" fillId="0" borderId="142" xfId="1" applyNumberFormat="1" applyFont="1" applyFill="1" applyBorder="1"/>
    <xf numFmtId="3" fontId="21" fillId="0" borderId="143" xfId="1" applyNumberFormat="1" applyFont="1" applyFill="1" applyBorder="1" applyAlignment="1">
      <alignment horizontal="center" vertical="center" wrapText="1"/>
    </xf>
    <xf numFmtId="3" fontId="2" fillId="0" borderId="144" xfId="1" applyNumberFormat="1" applyFont="1" applyFill="1" applyBorder="1" applyAlignment="1">
      <alignment horizontal="right"/>
    </xf>
    <xf numFmtId="3" fontId="1" fillId="0" borderId="145" xfId="1" applyNumberFormat="1" applyFont="1" applyFill="1" applyBorder="1"/>
    <xf numFmtId="3" fontId="45" fillId="0" borderId="146" xfId="1" applyNumberFormat="1" applyFont="1" applyFill="1" applyBorder="1"/>
    <xf numFmtId="3" fontId="51" fillId="0" borderId="147" xfId="1" applyNumberFormat="1" applyFont="1" applyFill="1" applyBorder="1"/>
    <xf numFmtId="3" fontId="51" fillId="0" borderId="138" xfId="1" applyNumberFormat="1" applyFont="1" applyFill="1" applyBorder="1"/>
    <xf numFmtId="3" fontId="51" fillId="0" borderId="148" xfId="1" applyNumberFormat="1" applyFont="1" applyFill="1" applyBorder="1"/>
    <xf numFmtId="3" fontId="21" fillId="0" borderId="12" xfId="1" applyNumberFormat="1" applyFont="1" applyFill="1" applyBorder="1" applyAlignment="1">
      <alignment horizontal="center" vertical="center" wrapText="1"/>
    </xf>
    <xf numFmtId="3" fontId="21" fillId="0" borderId="148" xfId="1" applyNumberFormat="1" applyFont="1" applyFill="1" applyBorder="1" applyAlignment="1">
      <alignment horizontal="center" vertical="center" wrapText="1"/>
    </xf>
    <xf numFmtId="3" fontId="2" fillId="0" borderId="149" xfId="1" applyNumberFormat="1" applyFont="1" applyFill="1" applyBorder="1" applyAlignment="1">
      <alignment horizontal="right"/>
    </xf>
    <xf numFmtId="3" fontId="51" fillId="0" borderId="150" xfId="1" applyNumberFormat="1" applyFont="1" applyFill="1" applyBorder="1"/>
    <xf numFmtId="3" fontId="48" fillId="0" borderId="67" xfId="1" applyNumberFormat="1" applyFont="1" applyFill="1" applyBorder="1" applyAlignment="1">
      <alignment horizontal="right"/>
    </xf>
    <xf numFmtId="3" fontId="48" fillId="0" borderId="68" xfId="1" applyNumberFormat="1" applyFont="1" applyFill="1" applyBorder="1" applyAlignment="1">
      <alignment horizontal="right"/>
    </xf>
    <xf numFmtId="3" fontId="48" fillId="0" borderId="148" xfId="1" applyNumberFormat="1" applyFont="1" applyFill="1" applyBorder="1" applyAlignment="1">
      <alignment horizontal="right"/>
    </xf>
    <xf numFmtId="3" fontId="48" fillId="0" borderId="133" xfId="1" applyNumberFormat="1" applyFont="1" applyFill="1" applyBorder="1" applyAlignment="1">
      <alignment horizontal="right"/>
    </xf>
    <xf numFmtId="3" fontId="45" fillId="0" borderId="151" xfId="1" applyNumberFormat="1" applyFont="1" applyFill="1" applyBorder="1"/>
    <xf numFmtId="3" fontId="45" fillId="0" borderId="77" xfId="1" applyNumberFormat="1" applyFont="1" applyFill="1" applyBorder="1"/>
    <xf numFmtId="3" fontId="45" fillId="0" borderId="90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6" fillId="0" borderId="7" xfId="0" applyNumberFormat="1" applyFont="1" applyFill="1" applyBorder="1"/>
    <xf numFmtId="4" fontId="56" fillId="0" borderId="6" xfId="0" applyNumberFormat="1" applyFont="1" applyFill="1" applyBorder="1"/>
    <xf numFmtId="4" fontId="56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6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14" xfId="0" applyNumberFormat="1" applyFont="1" applyFill="1" applyBorder="1"/>
    <xf numFmtId="4" fontId="20" fillId="0" borderId="34" xfId="0" applyNumberFormat="1" applyFont="1" applyFill="1" applyBorder="1" applyAlignment="1">
      <alignment horizontal="right"/>
    </xf>
    <xf numFmtId="4" fontId="14" fillId="0" borderId="86" xfId="0" applyNumberFormat="1" applyFont="1" applyFill="1" applyBorder="1" applyAlignment="1">
      <alignment horizontal="right"/>
    </xf>
    <xf numFmtId="4" fontId="34" fillId="0" borderId="84" xfId="0" applyNumberFormat="1" applyFont="1" applyFill="1" applyBorder="1"/>
    <xf numFmtId="4" fontId="34" fillId="0" borderId="85" xfId="0" applyNumberFormat="1" applyFont="1" applyFill="1" applyBorder="1"/>
    <xf numFmtId="4" fontId="14" fillId="0" borderId="85" xfId="0" applyNumberFormat="1" applyFont="1" applyFill="1" applyBorder="1" applyAlignment="1">
      <alignment horizontal="right"/>
    </xf>
    <xf numFmtId="4" fontId="56" fillId="0" borderId="13" xfId="0" applyNumberFormat="1" applyFont="1" applyFill="1" applyBorder="1"/>
    <xf numFmtId="4" fontId="57" fillId="0" borderId="0" xfId="0" applyNumberFormat="1" applyFont="1" applyFill="1"/>
    <xf numFmtId="3" fontId="21" fillId="0" borderId="153" xfId="1" applyNumberFormat="1" applyFont="1" applyFill="1" applyBorder="1" applyAlignment="1">
      <alignment horizontal="center" vertical="center" wrapText="1"/>
    </xf>
    <xf numFmtId="3" fontId="2" fillId="0" borderId="154" xfId="1" applyNumberFormat="1" applyFont="1" applyFill="1" applyBorder="1" applyAlignment="1">
      <alignment horizontal="right"/>
    </xf>
    <xf numFmtId="3" fontId="48" fillId="0" borderId="150" xfId="1" applyNumberFormat="1" applyFont="1" applyFill="1" applyBorder="1" applyAlignment="1">
      <alignment horizontal="right"/>
    </xf>
    <xf numFmtId="3" fontId="45" fillId="0" borderId="124" xfId="1" applyNumberFormat="1" applyFont="1" applyFill="1" applyBorder="1"/>
    <xf numFmtId="3" fontId="1" fillId="0" borderId="152" xfId="1" applyNumberFormat="1" applyFont="1" applyFill="1" applyBorder="1"/>
    <xf numFmtId="3" fontId="1" fillId="0" borderId="89" xfId="1" applyNumberFormat="1" applyFont="1" applyFill="1" applyBorder="1"/>
    <xf numFmtId="0" fontId="23" fillId="0" borderId="102" xfId="1" applyFont="1" applyFill="1" applyBorder="1"/>
    <xf numFmtId="3" fontId="51" fillId="0" borderId="152" xfId="1" applyNumberFormat="1" applyFont="1" applyFill="1" applyBorder="1"/>
    <xf numFmtId="3" fontId="51" fillId="0" borderId="78" xfId="1" applyNumberFormat="1" applyFont="1" applyFill="1" applyBorder="1"/>
    <xf numFmtId="0" fontId="23" fillId="0" borderId="162" xfId="1" applyFont="1" applyFill="1" applyBorder="1"/>
    <xf numFmtId="3" fontId="51" fillId="0" borderId="163" xfId="1" applyNumberFormat="1" applyFont="1" applyFill="1" applyBorder="1"/>
    <xf numFmtId="3" fontId="45" fillId="0" borderId="164" xfId="1" applyNumberFormat="1" applyFont="1" applyFill="1" applyBorder="1"/>
    <xf numFmtId="3" fontId="51" fillId="0" borderId="165" xfId="1" applyNumberFormat="1" applyFont="1" applyFill="1" applyBorder="1"/>
    <xf numFmtId="3" fontId="51" fillId="0" borderId="166" xfId="1" applyNumberFormat="1" applyFont="1" applyFill="1" applyBorder="1"/>
    <xf numFmtId="3" fontId="51" fillId="0" borderId="167" xfId="1" applyNumberFormat="1" applyFont="1" applyFill="1" applyBorder="1"/>
    <xf numFmtId="3" fontId="51" fillId="0" borderId="76" xfId="1" applyNumberFormat="1" applyFont="1" applyFill="1" applyBorder="1"/>
    <xf numFmtId="3" fontId="51" fillId="0" borderId="168" xfId="1" applyNumberFormat="1" applyFont="1" applyFill="1" applyBorder="1"/>
    <xf numFmtId="0" fontId="60" fillId="0" borderId="0" xfId="0" applyFont="1" applyAlignment="1">
      <alignment horizontal="center"/>
    </xf>
    <xf numFmtId="0" fontId="31" fillId="0" borderId="57" xfId="3" applyFont="1" applyFill="1" applyBorder="1" applyAlignment="1">
      <alignment vertical="center"/>
    </xf>
    <xf numFmtId="3" fontId="1" fillId="0" borderId="97" xfId="5" applyNumberFormat="1" applyFont="1" applyFill="1" applyBorder="1"/>
    <xf numFmtId="3" fontId="1" fillId="0" borderId="67" xfId="5" applyNumberFormat="1" applyFont="1" applyFill="1" applyBorder="1"/>
    <xf numFmtId="49" fontId="65" fillId="0" borderId="92" xfId="3" applyNumberFormat="1" applyFont="1" applyFill="1" applyBorder="1"/>
    <xf numFmtId="3" fontId="66" fillId="0" borderId="121" xfId="3" applyNumberFormat="1" applyFont="1" applyFill="1" applyBorder="1" applyAlignment="1"/>
    <xf numFmtId="3" fontId="67" fillId="0" borderId="121" xfId="3" applyNumberFormat="1" applyFont="1" applyFill="1" applyBorder="1" applyAlignment="1"/>
    <xf numFmtId="3" fontId="67" fillId="0" borderId="93" xfId="3" applyNumberFormat="1" applyFont="1" applyFill="1" applyBorder="1" applyAlignment="1"/>
    <xf numFmtId="3" fontId="7" fillId="0" borderId="92" xfId="5" applyNumberFormat="1" applyFont="1" applyFill="1" applyBorder="1"/>
    <xf numFmtId="3" fontId="7" fillId="0" borderId="121" xfId="5" applyNumberFormat="1" applyFont="1" applyFill="1" applyBorder="1"/>
    <xf numFmtId="3" fontId="7" fillId="0" borderId="172" xfId="5" applyNumberFormat="1" applyFont="1" applyFill="1" applyBorder="1"/>
    <xf numFmtId="49" fontId="68" fillId="0" borderId="95" xfId="3" applyNumberFormat="1" applyFont="1" applyFill="1" applyBorder="1"/>
    <xf numFmtId="0" fontId="31" fillId="0" borderId="96" xfId="3" applyFont="1" applyFill="1" applyBorder="1"/>
    <xf numFmtId="3" fontId="31" fillId="0" borderId="96" xfId="3" applyNumberFormat="1" applyFont="1" applyFill="1" applyBorder="1"/>
    <xf numFmtId="3" fontId="65" fillId="0" borderId="96" xfId="3" applyNumberFormat="1" applyFont="1" applyFill="1" applyBorder="1"/>
    <xf numFmtId="3" fontId="65" fillId="0" borderId="62" xfId="3" applyNumberFormat="1" applyFont="1" applyFill="1" applyBorder="1"/>
    <xf numFmtId="3" fontId="65" fillId="0" borderId="158" xfId="3" applyNumberFormat="1" applyFont="1" applyFill="1" applyBorder="1"/>
    <xf numFmtId="3" fontId="1" fillId="0" borderId="95" xfId="5" applyNumberFormat="1" applyFont="1" applyFill="1" applyBorder="1"/>
    <xf numFmtId="3" fontId="1" fillId="0" borderId="96" xfId="5" applyNumberFormat="1" applyFont="1" applyFill="1" applyBorder="1"/>
    <xf numFmtId="49" fontId="68" fillId="0" borderId="73" xfId="3" applyNumberFormat="1" applyFont="1" applyFill="1" applyBorder="1"/>
    <xf numFmtId="0" fontId="31" fillId="0" borderId="57" xfId="3" applyFont="1" applyFill="1" applyBorder="1"/>
    <xf numFmtId="3" fontId="65" fillId="0" borderId="57" xfId="3" applyNumberFormat="1" applyFont="1" applyFill="1" applyBorder="1"/>
    <xf numFmtId="3" fontId="1" fillId="0" borderId="73" xfId="5" applyNumberFormat="1" applyFont="1" applyFill="1" applyBorder="1"/>
    <xf numFmtId="3" fontId="1" fillId="0" borderId="57" xfId="5" applyNumberFormat="1" applyFont="1" applyFill="1" applyBorder="1"/>
    <xf numFmtId="3" fontId="69" fillId="0" borderId="57" xfId="3" applyNumberFormat="1" applyFont="1" applyFill="1" applyBorder="1"/>
    <xf numFmtId="49" fontId="68" fillId="0" borderId="97" xfId="3" applyNumberFormat="1" applyFont="1" applyFill="1" applyBorder="1"/>
    <xf numFmtId="0" fontId="31" fillId="0" borderId="67" xfId="3" applyFont="1" applyFill="1" applyBorder="1"/>
    <xf numFmtId="3" fontId="65" fillId="0" borderId="67" xfId="3" applyNumberFormat="1" applyFont="1" applyFill="1" applyBorder="1"/>
    <xf numFmtId="3" fontId="65" fillId="0" borderId="70" xfId="3" applyNumberFormat="1" applyFont="1" applyFill="1" applyBorder="1"/>
    <xf numFmtId="49" fontId="66" fillId="0" borderId="92" xfId="3" applyNumberFormat="1" applyFont="1" applyFill="1" applyBorder="1"/>
    <xf numFmtId="0" fontId="70" fillId="0" borderId="121" xfId="6" applyFont="1" applyFill="1" applyBorder="1"/>
    <xf numFmtId="3" fontId="7" fillId="0" borderId="93" xfId="5" applyNumberFormat="1" applyFont="1" applyFill="1" applyBorder="1"/>
    <xf numFmtId="3" fontId="65" fillId="0" borderId="157" xfId="3" applyNumberFormat="1" applyFont="1" applyFill="1" applyBorder="1"/>
    <xf numFmtId="49" fontId="68" fillId="0" borderId="92" xfId="3" applyNumberFormat="1" applyFont="1" applyFill="1" applyBorder="1"/>
    <xf numFmtId="0" fontId="71" fillId="0" borderId="121" xfId="6" applyFont="1" applyFill="1" applyBorder="1"/>
    <xf numFmtId="3" fontId="65" fillId="0" borderId="80" xfId="3" applyNumberFormat="1" applyFont="1" applyFill="1" applyBorder="1"/>
    <xf numFmtId="3" fontId="69" fillId="0" borderId="96" xfId="3" applyNumberFormat="1" applyFont="1" applyFill="1" applyBorder="1"/>
    <xf numFmtId="0" fontId="72" fillId="0" borderId="106" xfId="5" applyFont="1" applyFill="1" applyBorder="1" applyAlignment="1">
      <alignment vertical="center" wrapText="1"/>
    </xf>
    <xf numFmtId="0" fontId="31" fillId="0" borderId="149" xfId="5" applyFont="1" applyFill="1" applyBorder="1" applyAlignment="1"/>
    <xf numFmtId="3" fontId="65" fillId="0" borderId="121" xfId="3" applyNumberFormat="1" applyFont="1" applyFill="1" applyBorder="1"/>
    <xf numFmtId="3" fontId="65" fillId="0" borderId="93" xfId="3" applyNumberFormat="1" applyFont="1" applyFill="1" applyBorder="1"/>
    <xf numFmtId="3" fontId="1" fillId="0" borderId="121" xfId="5" applyNumberFormat="1" applyFont="1" applyFill="1" applyBorder="1"/>
    <xf numFmtId="0" fontId="72" fillId="0" borderId="95" xfId="5" applyFont="1" applyFill="1" applyBorder="1" applyAlignment="1">
      <alignment vertical="center" wrapText="1"/>
    </xf>
    <xf numFmtId="0" fontId="68" fillId="0" borderId="145" xfId="5" applyFont="1" applyFill="1" applyBorder="1" applyAlignment="1"/>
    <xf numFmtId="3" fontId="68" fillId="0" borderId="96" xfId="3" applyNumberFormat="1" applyFont="1" applyFill="1" applyBorder="1"/>
    <xf numFmtId="3" fontId="73" fillId="0" borderId="95" xfId="5" applyNumberFormat="1" applyFont="1" applyFill="1" applyBorder="1"/>
    <xf numFmtId="0" fontId="72" fillId="0" borderId="73" xfId="5" applyFont="1" applyFill="1" applyBorder="1" applyAlignment="1">
      <alignment vertical="center" wrapText="1"/>
    </xf>
    <xf numFmtId="0" fontId="68" fillId="0" borderId="66" xfId="5" applyFont="1" applyFill="1" applyBorder="1" applyAlignment="1"/>
    <xf numFmtId="3" fontId="68" fillId="0" borderId="57" xfId="3" applyNumberFormat="1" applyFont="1" applyFill="1" applyBorder="1"/>
    <xf numFmtId="0" fontId="72" fillId="0" borderId="97" xfId="5" applyFont="1" applyFill="1" applyBorder="1" applyAlignment="1">
      <alignment vertical="center" wrapText="1"/>
    </xf>
    <xf numFmtId="3" fontId="68" fillId="0" borderId="67" xfId="3" applyNumberFormat="1" applyFont="1" applyFill="1" applyBorder="1"/>
    <xf numFmtId="3" fontId="65" fillId="0" borderId="150" xfId="3" applyNumberFormat="1" applyFont="1" applyFill="1" applyBorder="1"/>
    <xf numFmtId="0" fontId="31" fillId="0" borderId="121" xfId="5" applyFont="1" applyFill="1" applyBorder="1" applyAlignment="1"/>
    <xf numFmtId="3" fontId="2" fillId="0" borderId="123" xfId="1" applyNumberFormat="1" applyFont="1" applyFill="1" applyBorder="1" applyAlignment="1">
      <alignment horizontal="right"/>
    </xf>
    <xf numFmtId="3" fontId="2" fillId="0" borderId="155" xfId="1" applyNumberFormat="1" applyFont="1" applyFill="1" applyBorder="1" applyAlignment="1">
      <alignment horizontal="right"/>
    </xf>
    <xf numFmtId="0" fontId="6" fillId="0" borderId="180" xfId="1" applyFont="1" applyFill="1" applyBorder="1"/>
    <xf numFmtId="0" fontId="59" fillId="0" borderId="87" xfId="0" applyFont="1" applyFill="1" applyBorder="1" applyAlignment="1">
      <alignment horizontal="center"/>
    </xf>
    <xf numFmtId="0" fontId="59" fillId="0" borderId="86" xfId="0" applyFont="1" applyFill="1" applyBorder="1" applyAlignment="1">
      <alignment horizontal="center"/>
    </xf>
    <xf numFmtId="0" fontId="56" fillId="0" borderId="117" xfId="0" applyFont="1" applyFill="1" applyBorder="1"/>
    <xf numFmtId="0" fontId="56" fillId="0" borderId="173" xfId="0" applyFont="1" applyFill="1" applyBorder="1"/>
    <xf numFmtId="0" fontId="56" fillId="0" borderId="65" xfId="0" applyFont="1" applyFill="1" applyBorder="1"/>
    <xf numFmtId="0" fontId="56" fillId="0" borderId="136" xfId="0" applyFont="1" applyFill="1" applyBorder="1"/>
    <xf numFmtId="0" fontId="56" fillId="0" borderId="73" xfId="0" applyFont="1" applyFill="1" applyBorder="1" applyAlignment="1">
      <alignment horizontal="center" vertical="center"/>
    </xf>
    <xf numFmtId="0" fontId="34" fillId="0" borderId="136" xfId="0" applyFont="1" applyFill="1" applyBorder="1"/>
    <xf numFmtId="0" fontId="56" fillId="0" borderId="97" xfId="0" applyFont="1" applyFill="1" applyBorder="1" applyAlignment="1">
      <alignment horizontal="center" vertical="center"/>
    </xf>
    <xf numFmtId="0" fontId="56" fillId="0" borderId="68" xfId="0" applyFont="1" applyFill="1" applyBorder="1"/>
    <xf numFmtId="0" fontId="56" fillId="0" borderId="171" xfId="0" applyFont="1" applyFill="1" applyBorder="1"/>
    <xf numFmtId="3" fontId="59" fillId="0" borderId="86" xfId="0" applyNumberFormat="1" applyFont="1" applyFill="1" applyBorder="1"/>
    <xf numFmtId="0" fontId="56" fillId="0" borderId="0" xfId="0" applyFont="1" applyFill="1"/>
    <xf numFmtId="3" fontId="56" fillId="0" borderId="156" xfId="0" applyNumberFormat="1" applyFont="1" applyFill="1" applyBorder="1"/>
    <xf numFmtId="3" fontId="56" fillId="0" borderId="126" xfId="0" applyNumberFormat="1" applyFont="1" applyFill="1" applyBorder="1"/>
    <xf numFmtId="3" fontId="56" fillId="0" borderId="127" xfId="0" applyNumberFormat="1" applyFont="1" applyFill="1" applyBorder="1"/>
    <xf numFmtId="4" fontId="59" fillId="0" borderId="125" xfId="0" applyNumberFormat="1" applyFont="1" applyFill="1" applyBorder="1" applyAlignment="1">
      <alignment horizontal="center"/>
    </xf>
    <xf numFmtId="4" fontId="59" fillId="0" borderId="86" xfId="0" applyNumberFormat="1" applyFont="1" applyFill="1" applyBorder="1"/>
    <xf numFmtId="4" fontId="0" fillId="0" borderId="0" xfId="0" applyNumberFormat="1"/>
    <xf numFmtId="4" fontId="20" fillId="0" borderId="94" xfId="1" applyNumberFormat="1" applyFont="1" applyFill="1" applyBorder="1" applyAlignment="1">
      <alignment horizontal="center" wrapText="1"/>
    </xf>
    <xf numFmtId="4" fontId="37" fillId="0" borderId="7" xfId="1" applyNumberFormat="1" applyFont="1" applyFill="1" applyBorder="1"/>
    <xf numFmtId="4" fontId="37" fillId="0" borderId="10" xfId="1" applyNumberFormat="1" applyFont="1" applyFill="1" applyBorder="1"/>
    <xf numFmtId="4" fontId="37" fillId="0" borderId="31" xfId="1" applyNumberFormat="1" applyFont="1" applyFill="1" applyBorder="1"/>
    <xf numFmtId="4" fontId="1" fillId="0" borderId="0" xfId="1" applyNumberFormat="1" applyFill="1"/>
    <xf numFmtId="4" fontId="52" fillId="0" borderId="3" xfId="1" applyNumberFormat="1" applyFont="1" applyFill="1" applyBorder="1"/>
    <xf numFmtId="4" fontId="52" fillId="0" borderId="8" xfId="1" applyNumberFormat="1" applyFont="1" applyFill="1" applyBorder="1"/>
    <xf numFmtId="4" fontId="52" fillId="0" borderId="94" xfId="1" applyNumberFormat="1" applyFont="1" applyFill="1" applyBorder="1"/>
    <xf numFmtId="4" fontId="52" fillId="0" borderId="110" xfId="1" applyNumberFormat="1" applyFont="1" applyFill="1" applyBorder="1"/>
    <xf numFmtId="4" fontId="52" fillId="0" borderId="10" xfId="1" applyNumberFormat="1" applyFont="1" applyFill="1" applyBorder="1"/>
    <xf numFmtId="4" fontId="52" fillId="0" borderId="91" xfId="1" applyNumberFormat="1" applyFont="1" applyFill="1" applyBorder="1"/>
    <xf numFmtId="3" fontId="31" fillId="0" borderId="57" xfId="3" applyNumberFormat="1" applyFont="1" applyFill="1" applyBorder="1"/>
    <xf numFmtId="3" fontId="31" fillId="0" borderId="67" xfId="3" applyNumberFormat="1" applyFont="1" applyFill="1" applyBorder="1"/>
    <xf numFmtId="3" fontId="34" fillId="0" borderId="126" xfId="0" applyNumberFormat="1" applyFont="1" applyFill="1" applyBorder="1"/>
    <xf numFmtId="3" fontId="65" fillId="0" borderId="78" xfId="3" applyNumberFormat="1" applyFont="1" applyFill="1" applyBorder="1"/>
    <xf numFmtId="0" fontId="56" fillId="0" borderId="73" xfId="0" applyFont="1" applyFill="1" applyBorder="1" applyAlignment="1">
      <alignment horizontal="center" vertical="center"/>
    </xf>
    <xf numFmtId="3" fontId="1" fillId="0" borderId="118" xfId="5" applyNumberFormat="1" applyFont="1" applyFill="1" applyBorder="1"/>
    <xf numFmtId="0" fontId="0" fillId="0" borderId="182" xfId="0" applyBorder="1"/>
    <xf numFmtId="0" fontId="0" fillId="0" borderId="84" xfId="0" applyBorder="1"/>
    <xf numFmtId="0" fontId="0" fillId="0" borderId="85" xfId="0" applyBorder="1"/>
    <xf numFmtId="3" fontId="7" fillId="0" borderId="86" xfId="5" applyNumberFormat="1" applyFont="1" applyFill="1" applyBorder="1" applyAlignment="1">
      <alignment horizontal="right"/>
    </xf>
    <xf numFmtId="3" fontId="1" fillId="0" borderId="108" xfId="5" applyNumberFormat="1" applyFont="1" applyFill="1" applyBorder="1"/>
    <xf numFmtId="3" fontId="7" fillId="0" borderId="86" xfId="5" applyNumberFormat="1" applyFont="1" applyFill="1" applyBorder="1"/>
    <xf numFmtId="3" fontId="1" fillId="0" borderId="182" xfId="5" applyNumberFormat="1" applyFont="1" applyFill="1" applyBorder="1"/>
    <xf numFmtId="0" fontId="0" fillId="0" borderId="86" xfId="0" applyBorder="1"/>
    <xf numFmtId="2" fontId="31" fillId="0" borderId="152" xfId="3" applyNumberFormat="1" applyFont="1" applyFill="1" applyBorder="1" applyAlignment="1">
      <alignment horizontal="center" wrapText="1"/>
    </xf>
    <xf numFmtId="0" fontId="29" fillId="0" borderId="78" xfId="3" applyFont="1" applyFill="1" applyBorder="1" applyAlignment="1">
      <alignment horizontal="left" vertical="center"/>
    </xf>
    <xf numFmtId="3" fontId="31" fillId="0" borderId="78" xfId="3" applyNumberFormat="1" applyFont="1" applyFill="1" applyBorder="1" applyAlignment="1">
      <alignment horizontal="right" vertical="center"/>
    </xf>
    <xf numFmtId="3" fontId="65" fillId="0" borderId="78" xfId="5" applyNumberFormat="1" applyFont="1" applyFill="1" applyBorder="1" applyAlignment="1">
      <alignment horizontal="right" vertical="center"/>
    </xf>
    <xf numFmtId="3" fontId="65" fillId="0" borderId="78" xfId="5" applyNumberFormat="1" applyFont="1" applyFill="1" applyBorder="1" applyAlignment="1">
      <alignment horizontal="right" vertical="center" wrapText="1"/>
    </xf>
    <xf numFmtId="3" fontId="31" fillId="0" borderId="78" xfId="5" applyNumberFormat="1" applyFont="1" applyFill="1" applyBorder="1" applyAlignment="1">
      <alignment horizontal="right" vertical="center" wrapText="1"/>
    </xf>
    <xf numFmtId="3" fontId="7" fillId="0" borderId="78" xfId="5" applyNumberFormat="1" applyFont="1" applyFill="1" applyBorder="1" applyAlignment="1">
      <alignment horizontal="right" vertical="center" wrapText="1"/>
    </xf>
    <xf numFmtId="3" fontId="1" fillId="0" borderId="78" xfId="5" applyNumberFormat="1" applyFill="1" applyBorder="1" applyAlignment="1">
      <alignment horizontal="right" vertical="center"/>
    </xf>
    <xf numFmtId="3" fontId="1" fillId="0" borderId="152" xfId="5" applyNumberFormat="1" applyFont="1" applyFill="1" applyBorder="1"/>
    <xf numFmtId="3" fontId="1" fillId="0" borderId="78" xfId="5" applyNumberFormat="1" applyFont="1" applyFill="1" applyBorder="1"/>
    <xf numFmtId="49" fontId="31" fillId="0" borderId="92" xfId="3" applyNumberFormat="1" applyFont="1" applyFill="1" applyBorder="1" applyAlignment="1">
      <alignment horizontal="right" wrapText="1"/>
    </xf>
    <xf numFmtId="0" fontId="31" fillId="0" borderId="121" xfId="3" applyFont="1" applyFill="1" applyBorder="1" applyAlignment="1">
      <alignment horizontal="right" vertical="center"/>
    </xf>
    <xf numFmtId="3" fontId="31" fillId="0" borderId="121" xfId="3" applyNumberFormat="1" applyFont="1" applyFill="1" applyBorder="1" applyAlignment="1">
      <alignment horizontal="right" vertical="center"/>
    </xf>
    <xf numFmtId="3" fontId="31" fillId="0" borderId="93" xfId="3" applyNumberFormat="1" applyFont="1" applyFill="1" applyBorder="1" applyAlignment="1">
      <alignment horizontal="right" vertical="center"/>
    </xf>
    <xf numFmtId="3" fontId="7" fillId="0" borderId="92" xfId="5" applyNumberFormat="1" applyFont="1" applyFill="1" applyBorder="1" applyAlignment="1">
      <alignment horizontal="right"/>
    </xf>
    <xf numFmtId="3" fontId="7" fillId="0" borderId="121" xfId="5" applyNumberFormat="1" applyFont="1" applyFill="1" applyBorder="1" applyAlignment="1">
      <alignment horizontal="right"/>
    </xf>
    <xf numFmtId="0" fontId="0" fillId="0" borderId="118" xfId="0" applyFill="1" applyBorder="1"/>
    <xf numFmtId="0" fontId="0" fillId="0" borderId="119" xfId="0" applyBorder="1"/>
    <xf numFmtId="0" fontId="0" fillId="0" borderId="125" xfId="0" applyBorder="1"/>
    <xf numFmtId="3" fontId="1" fillId="0" borderId="175" xfId="5" applyNumberFormat="1" applyFont="1" applyFill="1" applyBorder="1"/>
    <xf numFmtId="0" fontId="0" fillId="0" borderId="126" xfId="0" applyFill="1" applyBorder="1"/>
    <xf numFmtId="0" fontId="0" fillId="0" borderId="179" xfId="0" applyBorder="1"/>
    <xf numFmtId="3" fontId="7" fillId="0" borderId="125" xfId="5" applyNumberFormat="1" applyFont="1" applyFill="1" applyBorder="1"/>
    <xf numFmtId="0" fontId="0" fillId="0" borderId="120" xfId="0" applyFill="1" applyBorder="1"/>
    <xf numFmtId="0" fontId="72" fillId="0" borderId="92" xfId="5" applyFont="1" applyFill="1" applyBorder="1" applyAlignment="1">
      <alignment vertical="center" wrapText="1"/>
    </xf>
    <xf numFmtId="3" fontId="65" fillId="0" borderId="174" xfId="3" applyNumberFormat="1" applyFont="1" applyFill="1" applyBorder="1"/>
    <xf numFmtId="3" fontId="65" fillId="0" borderId="181" xfId="3" applyNumberFormat="1" applyFont="1" applyFill="1" applyBorder="1"/>
    <xf numFmtId="3" fontId="75" fillId="0" borderId="121" xfId="0" applyNumberFormat="1" applyFont="1" applyBorder="1"/>
    <xf numFmtId="3" fontId="75" fillId="0" borderId="172" xfId="0" applyNumberFormat="1" applyFont="1" applyBorder="1"/>
    <xf numFmtId="3" fontId="75" fillId="0" borderId="174" xfId="0" applyNumberFormat="1" applyFont="1" applyBorder="1"/>
    <xf numFmtId="3" fontId="75" fillId="0" borderId="177" xfId="0" applyNumberFormat="1" applyFont="1" applyBorder="1"/>
    <xf numFmtId="0" fontId="76" fillId="0" borderId="0" xfId="0" applyFont="1"/>
    <xf numFmtId="3" fontId="75" fillId="0" borderId="181" xfId="0" applyNumberFormat="1" applyFont="1" applyBorder="1"/>
    <xf numFmtId="3" fontId="65" fillId="0" borderId="115" xfId="3" applyNumberFormat="1" applyFont="1" applyFill="1" applyBorder="1"/>
    <xf numFmtId="3" fontId="65" fillId="0" borderId="116" xfId="3" applyNumberFormat="1" applyFont="1" applyFill="1" applyBorder="1"/>
    <xf numFmtId="3" fontId="31" fillId="0" borderId="123" xfId="3" applyNumberFormat="1" applyFont="1" applyFill="1" applyBorder="1" applyAlignment="1">
      <alignment horizontal="right" vertical="center"/>
    </xf>
    <xf numFmtId="3" fontId="31" fillId="0" borderId="0" xfId="3" applyNumberFormat="1" applyFont="1" applyFill="1" applyBorder="1" applyAlignment="1">
      <alignment horizontal="right" vertical="center" wrapText="1"/>
    </xf>
    <xf numFmtId="3" fontId="67" fillId="0" borderId="123" xfId="3" applyNumberFormat="1" applyFont="1" applyFill="1" applyBorder="1" applyAlignment="1"/>
    <xf numFmtId="3" fontId="7" fillId="0" borderId="123" xfId="5" applyNumberFormat="1" applyFont="1" applyFill="1" applyBorder="1"/>
    <xf numFmtId="3" fontId="65" fillId="0" borderId="169" xfId="3" applyNumberFormat="1" applyFont="1" applyFill="1" applyBorder="1"/>
    <xf numFmtId="3" fontId="65" fillId="0" borderId="123" xfId="3" applyNumberFormat="1" applyFont="1" applyFill="1" applyBorder="1"/>
    <xf numFmtId="3" fontId="65" fillId="0" borderId="170" xfId="3" applyNumberFormat="1" applyFont="1" applyFill="1" applyBorder="1"/>
    <xf numFmtId="3" fontId="65" fillId="0" borderId="124" xfId="3" applyNumberFormat="1" applyFont="1" applyFill="1" applyBorder="1"/>
    <xf numFmtId="3" fontId="31" fillId="0" borderId="86" xfId="3" applyNumberFormat="1" applyFont="1" applyFill="1" applyBorder="1" applyAlignment="1">
      <alignment horizontal="right" vertical="center"/>
    </xf>
    <xf numFmtId="3" fontId="31" fillId="0" borderId="84" xfId="3" applyNumberFormat="1" applyFont="1" applyFill="1" applyBorder="1" applyAlignment="1">
      <alignment horizontal="right" vertical="center" wrapText="1"/>
    </xf>
    <xf numFmtId="3" fontId="67" fillId="0" borderId="86" xfId="3" applyNumberFormat="1" applyFont="1" applyFill="1" applyBorder="1" applyAlignment="1"/>
    <xf numFmtId="3" fontId="65" fillId="0" borderId="108" xfId="3" applyNumberFormat="1" applyFont="1" applyFill="1" applyBorder="1"/>
    <xf numFmtId="3" fontId="65" fillId="0" borderId="84" xfId="3" applyNumberFormat="1" applyFont="1" applyFill="1" applyBorder="1"/>
    <xf numFmtId="3" fontId="65" fillId="0" borderId="118" xfId="3" applyNumberFormat="1" applyFont="1" applyFill="1" applyBorder="1"/>
    <xf numFmtId="3" fontId="65" fillId="0" borderId="86" xfId="3" applyNumberFormat="1" applyFont="1" applyFill="1" applyBorder="1"/>
    <xf numFmtId="3" fontId="65" fillId="0" borderId="182" xfId="3" applyNumberFormat="1" applyFont="1" applyFill="1" applyBorder="1"/>
    <xf numFmtId="3" fontId="65" fillId="0" borderId="125" xfId="3" applyNumberFormat="1" applyFont="1" applyFill="1" applyBorder="1"/>
    <xf numFmtId="3" fontId="75" fillId="0" borderId="125" xfId="0" applyNumberFormat="1" applyFont="1" applyBorder="1"/>
    <xf numFmtId="3" fontId="31" fillId="0" borderId="161" xfId="5" applyNumberFormat="1" applyFont="1" applyFill="1" applyBorder="1" applyAlignment="1">
      <alignment horizontal="right" vertical="center" wrapText="1"/>
    </xf>
    <xf numFmtId="3" fontId="31" fillId="0" borderId="92" xfId="3" applyNumberFormat="1" applyFont="1" applyFill="1" applyBorder="1" applyAlignment="1">
      <alignment horizontal="right" vertical="center"/>
    </xf>
    <xf numFmtId="3" fontId="31" fillId="0" borderId="172" xfId="3" applyNumberFormat="1" applyFont="1" applyFill="1" applyBorder="1" applyAlignment="1">
      <alignment horizontal="right" vertical="center"/>
    </xf>
    <xf numFmtId="3" fontId="31" fillId="0" borderId="152" xfId="5" applyNumberFormat="1" applyFont="1" applyFill="1" applyBorder="1" applyAlignment="1">
      <alignment horizontal="right" vertical="center" wrapText="1"/>
    </xf>
    <xf numFmtId="3" fontId="31" fillId="0" borderId="160" xfId="3" applyNumberFormat="1" applyFont="1" applyFill="1" applyBorder="1" applyAlignment="1">
      <alignment horizontal="right" vertical="center" wrapText="1"/>
    </xf>
    <xf numFmtId="3" fontId="67" fillId="0" borderId="92" xfId="3" applyNumberFormat="1" applyFont="1" applyFill="1" applyBorder="1" applyAlignment="1"/>
    <xf numFmtId="3" fontId="67" fillId="0" borderId="172" xfId="3" applyNumberFormat="1" applyFont="1" applyFill="1" applyBorder="1" applyAlignment="1"/>
    <xf numFmtId="3" fontId="65" fillId="0" borderId="72" xfId="3" applyNumberFormat="1" applyFont="1" applyFill="1" applyBorder="1"/>
    <xf numFmtId="3" fontId="65" fillId="0" borderId="63" xfId="3" applyNumberFormat="1" applyFont="1" applyFill="1" applyBorder="1"/>
    <xf numFmtId="3" fontId="65" fillId="0" borderId="73" xfId="3" applyNumberFormat="1" applyFont="1" applyFill="1" applyBorder="1"/>
    <xf numFmtId="3" fontId="65" fillId="0" borderId="65" xfId="3" applyNumberFormat="1" applyFont="1" applyFill="1" applyBorder="1"/>
    <xf numFmtId="3" fontId="65" fillId="0" borderId="97" xfId="3" applyNumberFormat="1" applyFont="1" applyFill="1" applyBorder="1"/>
    <xf numFmtId="3" fontId="65" fillId="0" borderId="74" xfId="3" applyNumberFormat="1" applyFont="1" applyFill="1" applyBorder="1"/>
    <xf numFmtId="3" fontId="65" fillId="0" borderId="71" xfId="3" applyNumberFormat="1" applyFont="1" applyFill="1" applyBorder="1"/>
    <xf numFmtId="3" fontId="65" fillId="0" borderId="95" xfId="3" applyNumberFormat="1" applyFont="1" applyFill="1" applyBorder="1"/>
    <xf numFmtId="3" fontId="65" fillId="0" borderId="117" xfId="3" applyNumberFormat="1" applyFont="1" applyFill="1" applyBorder="1"/>
    <xf numFmtId="3" fontId="65" fillId="0" borderId="68" xfId="3" applyNumberFormat="1" applyFont="1" applyFill="1" applyBorder="1"/>
    <xf numFmtId="3" fontId="65" fillId="0" borderId="92" xfId="3" applyNumberFormat="1" applyFont="1" applyFill="1" applyBorder="1"/>
    <xf numFmtId="3" fontId="65" fillId="0" borderId="172" xfId="3" applyNumberFormat="1" applyFont="1" applyFill="1" applyBorder="1"/>
    <xf numFmtId="3" fontId="65" fillId="0" borderId="151" xfId="3" applyNumberFormat="1" applyFont="1" applyFill="1" applyBorder="1"/>
    <xf numFmtId="3" fontId="65" fillId="0" borderId="177" xfId="3" applyNumberFormat="1" applyFont="1" applyFill="1" applyBorder="1"/>
    <xf numFmtId="3" fontId="75" fillId="0" borderId="151" xfId="0" applyNumberFormat="1" applyFont="1" applyBorder="1"/>
    <xf numFmtId="49" fontId="21" fillId="0" borderId="76" xfId="5" applyNumberFormat="1" applyFont="1" applyFill="1" applyBorder="1" applyAlignment="1">
      <alignment horizontal="center" vertical="center" wrapText="1"/>
    </xf>
    <xf numFmtId="0" fontId="61" fillId="0" borderId="121" xfId="0" applyFont="1" applyBorder="1"/>
    <xf numFmtId="3" fontId="61" fillId="0" borderId="121" xfId="0" applyNumberFormat="1" applyFont="1" applyBorder="1"/>
    <xf numFmtId="3" fontId="61" fillId="0" borderId="93" xfId="0" applyNumberFormat="1" applyFont="1" applyBorder="1"/>
    <xf numFmtId="3" fontId="61" fillId="0" borderId="92" xfId="0" applyNumberFormat="1" applyFont="1" applyBorder="1"/>
    <xf numFmtId="3" fontId="61" fillId="0" borderId="172" xfId="0" applyNumberFormat="1" applyFont="1" applyBorder="1"/>
    <xf numFmtId="3" fontId="61" fillId="0" borderId="86" xfId="0" applyNumberFormat="1" applyFont="1" applyBorder="1"/>
    <xf numFmtId="3" fontId="75" fillId="0" borderId="124" xfId="0" applyNumberFormat="1" applyFont="1" applyBorder="1"/>
    <xf numFmtId="3" fontId="7" fillId="0" borderId="151" xfId="5" applyNumberFormat="1" applyFont="1" applyFill="1" applyBorder="1"/>
    <xf numFmtId="3" fontId="7" fillId="0" borderId="174" xfId="5" applyNumberFormat="1" applyFont="1" applyFill="1" applyBorder="1"/>
    <xf numFmtId="3" fontId="75" fillId="0" borderId="92" xfId="0" applyNumberFormat="1" applyFont="1" applyBorder="1"/>
    <xf numFmtId="3" fontId="61" fillId="0" borderId="87" xfId="0" applyNumberFormat="1" applyFont="1" applyBorder="1"/>
    <xf numFmtId="3" fontId="76" fillId="0" borderId="92" xfId="0" applyNumberFormat="1" applyFont="1" applyBorder="1"/>
    <xf numFmtId="3" fontId="76" fillId="0" borderId="121" xfId="0" applyNumberFormat="1" applyFont="1" applyBorder="1"/>
    <xf numFmtId="3" fontId="1" fillId="0" borderId="84" xfId="5" applyNumberFormat="1" applyFont="1" applyFill="1" applyBorder="1"/>
    <xf numFmtId="3" fontId="7" fillId="0" borderId="118" xfId="3" applyNumberFormat="1" applyFont="1" applyFill="1" applyBorder="1"/>
    <xf numFmtId="3" fontId="73" fillId="0" borderId="108" xfId="5" applyNumberFormat="1" applyFont="1" applyFill="1" applyBorder="1"/>
    <xf numFmtId="3" fontId="75" fillId="0" borderId="86" xfId="0" applyNumberFormat="1" applyFont="1" applyBorder="1"/>
    <xf numFmtId="3" fontId="61" fillId="0" borderId="86" xfId="0" applyNumberFormat="1" applyFont="1" applyBorder="1" applyAlignment="1"/>
    <xf numFmtId="49" fontId="64" fillId="0" borderId="85" xfId="5" applyNumberFormat="1" applyFont="1" applyFill="1" applyBorder="1" applyAlignment="1">
      <alignment horizontal="center" vertical="center" wrapText="1"/>
    </xf>
    <xf numFmtId="49" fontId="64" fillId="0" borderId="120" xfId="5" applyNumberFormat="1" applyFont="1" applyFill="1" applyBorder="1" applyAlignment="1">
      <alignment horizontal="center" vertical="center" wrapText="1"/>
    </xf>
    <xf numFmtId="3" fontId="7" fillId="0" borderId="87" xfId="5" applyNumberFormat="1" applyFont="1" applyFill="1" applyBorder="1" applyAlignment="1">
      <alignment horizontal="right"/>
    </xf>
    <xf numFmtId="0" fontId="0" fillId="0" borderId="89" xfId="0" applyBorder="1"/>
    <xf numFmtId="3" fontId="7" fillId="0" borderId="87" xfId="5" applyNumberFormat="1" applyFont="1" applyFill="1" applyBorder="1"/>
    <xf numFmtId="3" fontId="1" fillId="0" borderId="173" xfId="5" applyNumberFormat="1" applyFont="1" applyFill="1" applyBorder="1"/>
    <xf numFmtId="3" fontId="1" fillId="0" borderId="136" xfId="5" applyNumberFormat="1" applyFont="1" applyFill="1" applyBorder="1"/>
    <xf numFmtId="0" fontId="0" fillId="0" borderId="171" xfId="0" applyBorder="1"/>
    <xf numFmtId="3" fontId="1" fillId="0" borderId="171" xfId="5" applyNumberFormat="1" applyFont="1" applyFill="1" applyBorder="1"/>
    <xf numFmtId="0" fontId="0" fillId="0" borderId="87" xfId="0" applyBorder="1"/>
    <xf numFmtId="0" fontId="0" fillId="0" borderId="88" xfId="0" applyBorder="1"/>
    <xf numFmtId="49" fontId="21" fillId="0" borderId="167" xfId="5" applyNumberFormat="1" applyFont="1" applyFill="1" applyBorder="1" applyAlignment="1">
      <alignment vertical="center" wrapText="1"/>
    </xf>
    <xf numFmtId="49" fontId="21" fillId="0" borderId="88" xfId="5" applyNumberFormat="1" applyFont="1" applyFill="1" applyBorder="1" applyAlignment="1">
      <alignment horizontal="center" vertical="center" wrapText="1"/>
    </xf>
    <xf numFmtId="3" fontId="1" fillId="0" borderId="89" xfId="5" applyNumberFormat="1" applyFont="1" applyFill="1" applyBorder="1"/>
    <xf numFmtId="3" fontId="1" fillId="0" borderId="87" xfId="5" applyNumberFormat="1" applyFont="1" applyFill="1" applyBorder="1"/>
    <xf numFmtId="3" fontId="73" fillId="0" borderId="73" xfId="5" applyNumberFormat="1" applyFont="1" applyFill="1" applyBorder="1"/>
    <xf numFmtId="3" fontId="73" fillId="0" borderId="97" xfId="5" applyNumberFormat="1" applyFont="1" applyFill="1" applyBorder="1"/>
    <xf numFmtId="3" fontId="7" fillId="0" borderId="89" xfId="5" applyNumberFormat="1" applyFont="1" applyFill="1" applyBorder="1"/>
    <xf numFmtId="3" fontId="1" fillId="0" borderId="88" xfId="5" applyNumberFormat="1" applyFont="1" applyFill="1" applyBorder="1"/>
    <xf numFmtId="3" fontId="61" fillId="0" borderId="87" xfId="0" applyNumberFormat="1" applyFont="1" applyBorder="1" applyAlignment="1"/>
    <xf numFmtId="0" fontId="60" fillId="0" borderId="85" xfId="0" applyFont="1" applyBorder="1" applyAlignment="1">
      <alignment vertical="center" wrapText="1"/>
    </xf>
    <xf numFmtId="0" fontId="60" fillId="0" borderId="88" xfId="0" applyFont="1" applyBorder="1" applyAlignment="1">
      <alignment horizontal="center" vertical="center" wrapText="1"/>
    </xf>
    <xf numFmtId="0" fontId="60" fillId="0" borderId="125" xfId="0" applyFont="1" applyBorder="1" applyAlignment="1">
      <alignment horizontal="center" vertical="center" wrapText="1"/>
    </xf>
    <xf numFmtId="0" fontId="77" fillId="0" borderId="135" xfId="0" applyFont="1" applyBorder="1" applyAlignment="1">
      <alignment horizontal="center" vertical="center" wrapText="1"/>
    </xf>
    <xf numFmtId="0" fontId="77" fillId="0" borderId="72" xfId="0" applyFont="1" applyBorder="1" applyAlignment="1">
      <alignment horizontal="center" vertical="center" wrapText="1"/>
    </xf>
    <xf numFmtId="3" fontId="1" fillId="0" borderId="176" xfId="5" applyNumberFormat="1" applyFont="1" applyFill="1" applyBorder="1"/>
    <xf numFmtId="0" fontId="0" fillId="0" borderId="169" xfId="0" applyFill="1" applyBorder="1"/>
    <xf numFmtId="0" fontId="0" fillId="0" borderId="184" xfId="0" applyBorder="1"/>
    <xf numFmtId="0" fontId="0" fillId="0" borderId="90" xfId="0" applyBorder="1"/>
    <xf numFmtId="0" fontId="0" fillId="0" borderId="152" xfId="0" applyBorder="1"/>
    <xf numFmtId="0" fontId="0" fillId="0" borderId="97" xfId="0" applyBorder="1"/>
    <xf numFmtId="0" fontId="0" fillId="0" borderId="92" xfId="0" applyBorder="1"/>
    <xf numFmtId="3" fontId="75" fillId="0" borderId="93" xfId="0" applyNumberFormat="1" applyFont="1" applyBorder="1"/>
    <xf numFmtId="3" fontId="76" fillId="0" borderId="93" xfId="0" applyNumberFormat="1" applyFont="1" applyBorder="1"/>
    <xf numFmtId="3" fontId="7" fillId="0" borderId="181" xfId="5" applyNumberFormat="1" applyFont="1" applyFill="1" applyBorder="1"/>
    <xf numFmtId="3" fontId="65" fillId="0" borderId="87" xfId="3" applyNumberFormat="1" applyFont="1" applyFill="1" applyBorder="1"/>
    <xf numFmtId="3" fontId="75" fillId="0" borderId="87" xfId="0" applyNumberFormat="1" applyFont="1" applyBorder="1"/>
    <xf numFmtId="0" fontId="61" fillId="0" borderId="87" xfId="0" applyFont="1" applyBorder="1"/>
    <xf numFmtId="3" fontId="76" fillId="0" borderId="87" xfId="0" applyNumberFormat="1" applyFont="1" applyBorder="1" applyAlignment="1"/>
    <xf numFmtId="0" fontId="61" fillId="0" borderId="86" xfId="0" applyFont="1" applyBorder="1"/>
    <xf numFmtId="3" fontId="76" fillId="0" borderId="86" xfId="0" applyNumberFormat="1" applyFont="1" applyBorder="1" applyAlignment="1"/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14" fontId="0" fillId="0" borderId="96" xfId="0" applyNumberFormat="1" applyBorder="1" applyAlignment="1">
      <alignment horizontal="center" vertical="center" wrapText="1"/>
    </xf>
    <xf numFmtId="49" fontId="0" fillId="0" borderId="157" xfId="0" applyNumberFormat="1" applyBorder="1" applyAlignment="1">
      <alignment horizontal="center" vertical="center" wrapText="1"/>
    </xf>
    <xf numFmtId="4" fontId="0" fillId="0" borderId="108" xfId="0" applyNumberFormat="1" applyBorder="1" applyAlignment="1">
      <alignment horizontal="center" vertical="center"/>
    </xf>
    <xf numFmtId="164" fontId="0" fillId="0" borderId="159" xfId="0" applyNumberFormat="1" applyBorder="1" applyAlignment="1">
      <alignment horizontal="center" vertical="center" wrapText="1"/>
    </xf>
    <xf numFmtId="0" fontId="78" fillId="0" borderId="96" xfId="0" applyFont="1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4" fontId="13" fillId="0" borderId="95" xfId="0" applyNumberFormat="1" applyFont="1" applyBorder="1"/>
    <xf numFmtId="4" fontId="13" fillId="0" borderId="117" xfId="0" applyNumberFormat="1" applyFont="1" applyBorder="1"/>
    <xf numFmtId="0" fontId="0" fillId="0" borderId="7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4" fontId="0" fillId="0" borderId="57" xfId="0" applyNumberFormat="1" applyBorder="1" applyAlignment="1">
      <alignment horizontal="center" vertical="center" wrapText="1"/>
    </xf>
    <xf numFmtId="49" fontId="0" fillId="0" borderId="80" xfId="0" applyNumberFormat="1" applyBorder="1" applyAlignment="1">
      <alignment horizontal="center" vertical="center" wrapText="1"/>
    </xf>
    <xf numFmtId="4" fontId="0" fillId="0" borderId="118" xfId="0" applyNumberFormat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 wrapText="1"/>
    </xf>
    <xf numFmtId="0" fontId="78" fillId="0" borderId="57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4" fontId="13" fillId="0" borderId="73" xfId="0" applyNumberFormat="1" applyFont="1" applyBorder="1"/>
    <xf numFmtId="4" fontId="13" fillId="0" borderId="65" xfId="0" applyNumberFormat="1" applyFont="1" applyBorder="1"/>
    <xf numFmtId="0" fontId="0" fillId="0" borderId="9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4" fontId="0" fillId="0" borderId="67" xfId="0" applyNumberFormat="1" applyBorder="1" applyAlignment="1">
      <alignment horizontal="center" vertical="center" wrapText="1"/>
    </xf>
    <xf numFmtId="49" fontId="0" fillId="0" borderId="150" xfId="0" applyNumberFormat="1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165" fontId="0" fillId="0" borderId="67" xfId="0" applyNumberFormat="1" applyBorder="1" applyAlignment="1">
      <alignment horizontal="center" vertical="center" wrapText="1"/>
    </xf>
    <xf numFmtId="14" fontId="13" fillId="0" borderId="67" xfId="0" applyNumberFormat="1" applyFont="1" applyBorder="1" applyAlignment="1">
      <alignment horizontal="center" vertical="center" wrapText="1"/>
    </xf>
    <xf numFmtId="49" fontId="13" fillId="0" borderId="150" xfId="0" applyNumberFormat="1" applyFont="1" applyBorder="1" applyAlignment="1">
      <alignment horizontal="center" vertical="center" wrapText="1"/>
    </xf>
    <xf numFmtId="164" fontId="15" fillId="0" borderId="64" xfId="0" applyNumberFormat="1" applyFont="1" applyBorder="1" applyAlignment="1">
      <alignment horizontal="center" vertical="center" wrapText="1"/>
    </xf>
    <xf numFmtId="0" fontId="0" fillId="0" borderId="150" xfId="0" applyFill="1" applyBorder="1" applyAlignment="1">
      <alignment horizontal="center" vertical="center" wrapText="1"/>
    </xf>
    <xf numFmtId="165" fontId="0" fillId="0" borderId="57" xfId="0" applyNumberFormat="1" applyBorder="1" applyAlignment="1">
      <alignment horizontal="center" vertical="center" wrapText="1"/>
    </xf>
    <xf numFmtId="4" fontId="60" fillId="0" borderId="86" xfId="0" applyNumberFormat="1" applyFont="1" applyBorder="1" applyAlignment="1">
      <alignment horizontal="center"/>
    </xf>
    <xf numFmtId="0" fontId="0" fillId="0" borderId="123" xfId="0" applyBorder="1" applyAlignment="1">
      <alignment horizontal="left" vertical="center"/>
    </xf>
    <xf numFmtId="4" fontId="7" fillId="0" borderId="92" xfId="0" applyNumberFormat="1" applyFont="1" applyBorder="1"/>
    <xf numFmtId="4" fontId="7" fillId="0" borderId="87" xfId="0" applyNumberFormat="1" applyFont="1" applyBorder="1"/>
    <xf numFmtId="49" fontId="0" fillId="0" borderId="0" xfId="0" applyNumberFormat="1" applyBorder="1" applyAlignment="1">
      <alignment horizontal="center" vertical="center" wrapText="1"/>
    </xf>
    <xf numFmtId="4" fontId="0" fillId="0" borderId="8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13" fillId="0" borderId="152" xfId="0" applyNumberFormat="1" applyFont="1" applyBorder="1"/>
    <xf numFmtId="4" fontId="13" fillId="0" borderId="89" xfId="0" applyNumberFormat="1" applyFont="1" applyBorder="1"/>
    <xf numFmtId="0" fontId="13" fillId="0" borderId="80" xfId="0" applyFont="1" applyFill="1" applyBorder="1" applyAlignment="1">
      <alignment horizontal="center" vertical="center" wrapText="1"/>
    </xf>
    <xf numFmtId="49" fontId="0" fillId="0" borderId="169" xfId="0" applyNumberFormat="1" applyBorder="1" applyAlignment="1">
      <alignment horizontal="center" vertical="center" wrapText="1"/>
    </xf>
    <xf numFmtId="4" fontId="13" fillId="0" borderId="136" xfId="0" applyNumberFormat="1" applyFont="1" applyBorder="1"/>
    <xf numFmtId="165" fontId="0" fillId="0" borderId="64" xfId="0" applyNumberFormat="1" applyBorder="1" applyAlignment="1">
      <alignment horizontal="center" vertical="center" wrapText="1"/>
    </xf>
    <xf numFmtId="0" fontId="13" fillId="0" borderId="169" xfId="0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78" fillId="0" borderId="122" xfId="0" applyFont="1" applyBorder="1" applyAlignment="1">
      <alignment horizontal="center" vertical="center" wrapText="1"/>
    </xf>
    <xf numFmtId="4" fontId="0" fillId="0" borderId="57" xfId="0" applyNumberFormat="1" applyBorder="1" applyAlignment="1">
      <alignment horizontal="center" vertical="center" wrapText="1"/>
    </xf>
    <xf numFmtId="0" fontId="0" fillId="0" borderId="169" xfId="0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4" fontId="0" fillId="0" borderId="70" xfId="0" applyNumberFormat="1" applyBorder="1" applyAlignment="1">
      <alignment horizontal="center" vertical="center" wrapText="1"/>
    </xf>
    <xf numFmtId="14" fontId="0" fillId="0" borderId="70" xfId="0" applyNumberFormat="1" applyBorder="1" applyAlignment="1">
      <alignment horizontal="center" vertical="center" wrapText="1"/>
    </xf>
    <xf numFmtId="0" fontId="0" fillId="0" borderId="120" xfId="0" applyBorder="1"/>
    <xf numFmtId="0" fontId="0" fillId="0" borderId="118" xfId="0" applyBorder="1"/>
    <xf numFmtId="4" fontId="0" fillId="0" borderId="118" xfId="0" applyNumberFormat="1" applyBorder="1"/>
    <xf numFmtId="0" fontId="6" fillId="0" borderId="185" xfId="1" applyFont="1" applyFill="1" applyBorder="1"/>
    <xf numFmtId="0" fontId="23" fillId="0" borderId="107" xfId="1" applyFont="1" applyFill="1" applyBorder="1" applyAlignment="1">
      <alignment horizontal="left"/>
    </xf>
    <xf numFmtId="0" fontId="24" fillId="0" borderId="18" xfId="1" applyFont="1" applyFill="1" applyBorder="1" applyAlignment="1"/>
    <xf numFmtId="0" fontId="24" fillId="0" borderId="18" xfId="1" applyFont="1" applyFill="1" applyBorder="1"/>
    <xf numFmtId="0" fontId="24" fillId="0" borderId="24" xfId="1" applyFont="1" applyFill="1" applyBorder="1"/>
    <xf numFmtId="0" fontId="23" fillId="0" borderId="36" xfId="1" applyFont="1" applyFill="1" applyBorder="1"/>
    <xf numFmtId="0" fontId="24" fillId="0" borderId="0" xfId="1" applyFont="1" applyFill="1" applyBorder="1"/>
    <xf numFmtId="0" fontId="74" fillId="0" borderId="36" xfId="1" applyFont="1" applyFill="1" applyBorder="1"/>
    <xf numFmtId="0" fontId="25" fillId="0" borderId="134" xfId="1" applyFont="1" applyFill="1" applyBorder="1" applyAlignment="1"/>
    <xf numFmtId="0" fontId="25" fillId="0" borderId="36" xfId="1" applyFont="1" applyFill="1" applyBorder="1"/>
    <xf numFmtId="0" fontId="27" fillId="0" borderId="18" xfId="1" applyFont="1" applyFill="1" applyBorder="1"/>
    <xf numFmtId="0" fontId="27" fillId="0" borderId="24" xfId="1" applyFont="1" applyFill="1" applyBorder="1"/>
    <xf numFmtId="0" fontId="24" fillId="0" borderId="40" xfId="1" applyFont="1" applyFill="1" applyBorder="1"/>
    <xf numFmtId="0" fontId="24" fillId="0" borderId="186" xfId="1" applyFont="1" applyFill="1" applyBorder="1"/>
    <xf numFmtId="0" fontId="24" fillId="0" borderId="54" xfId="1" applyFont="1" applyFill="1" applyBorder="1"/>
    <xf numFmtId="0" fontId="25" fillId="0" borderId="36" xfId="1" applyFont="1" applyFill="1" applyBorder="1" applyAlignment="1"/>
    <xf numFmtId="0" fontId="24" fillId="0" borderId="30" xfId="1" applyFont="1" applyFill="1" applyBorder="1"/>
    <xf numFmtId="0" fontId="22" fillId="0" borderId="36" xfId="1" applyFont="1" applyFill="1" applyBorder="1"/>
    <xf numFmtId="0" fontId="24" fillId="0" borderId="80" xfId="1" applyFont="1" applyFill="1" applyBorder="1"/>
    <xf numFmtId="0" fontId="24" fillId="0" borderId="38" xfId="1" applyFont="1" applyFill="1" applyBorder="1"/>
    <xf numFmtId="0" fontId="32" fillId="0" borderId="42" xfId="1" applyFont="1" applyFill="1" applyBorder="1"/>
    <xf numFmtId="3" fontId="51" fillId="0" borderId="160" xfId="1" applyNumberFormat="1" applyFont="1" applyFill="1" applyBorder="1"/>
    <xf numFmtId="3" fontId="51" fillId="0" borderId="183" xfId="1" applyNumberFormat="1" applyFont="1" applyFill="1" applyBorder="1"/>
    <xf numFmtId="4" fontId="56" fillId="0" borderId="120" xfId="0" applyNumberFormat="1" applyFont="1" applyFill="1" applyBorder="1"/>
    <xf numFmtId="4" fontId="56" fillId="0" borderId="118" xfId="0" applyNumberFormat="1" applyFont="1" applyFill="1" applyBorder="1"/>
    <xf numFmtId="4" fontId="56" fillId="0" borderId="119" xfId="0" applyNumberFormat="1" applyFont="1" applyFill="1" applyBorder="1"/>
    <xf numFmtId="4" fontId="0" fillId="0" borderId="0" xfId="0" applyNumberFormat="1" applyFill="1"/>
    <xf numFmtId="4" fontId="63" fillId="0" borderId="0" xfId="0" applyNumberFormat="1" applyFont="1" applyFill="1"/>
    <xf numFmtId="4" fontId="60" fillId="0" borderId="0" xfId="0" applyNumberFormat="1" applyFont="1" applyFill="1"/>
    <xf numFmtId="0" fontId="79" fillId="0" borderId="0" xfId="0" applyFont="1" applyFill="1"/>
    <xf numFmtId="0" fontId="34" fillId="0" borderId="5" xfId="0" applyFont="1" applyFill="1" applyBorder="1" applyAlignment="1">
      <alignment horizontal="left"/>
    </xf>
    <xf numFmtId="0" fontId="56" fillId="0" borderId="152" xfId="0" applyFont="1" applyFill="1" applyBorder="1" applyAlignment="1">
      <alignment horizontal="center" vertical="center"/>
    </xf>
    <xf numFmtId="4" fontId="14" fillId="0" borderId="0" xfId="0" applyNumberFormat="1" applyFont="1" applyFill="1" applyBorder="1"/>
    <xf numFmtId="4" fontId="0" fillId="0" borderId="0" xfId="0" applyNumberFormat="1" applyFill="1" applyBorder="1"/>
    <xf numFmtId="4" fontId="14" fillId="0" borderId="0" xfId="0" applyNumberFormat="1" applyFont="1" applyFill="1" applyBorder="1" applyAlignment="1">
      <alignment horizontal="right"/>
    </xf>
    <xf numFmtId="0" fontId="58" fillId="0" borderId="4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3" fontId="47" fillId="0" borderId="98" xfId="1" applyNumberFormat="1" applyFont="1" applyFill="1" applyBorder="1" applyAlignment="1">
      <alignment horizontal="center"/>
    </xf>
    <xf numFmtId="3" fontId="47" fillId="0" borderId="124" xfId="1" applyNumberFormat="1" applyFont="1" applyFill="1" applyBorder="1" applyAlignment="1">
      <alignment horizontal="center"/>
    </xf>
    <xf numFmtId="3" fontId="47" fillId="0" borderId="129" xfId="1" applyNumberFormat="1" applyFont="1" applyFill="1" applyBorder="1" applyAlignment="1">
      <alignment horizontal="center"/>
    </xf>
    <xf numFmtId="3" fontId="47" fillId="0" borderId="47" xfId="1" applyNumberFormat="1" applyFont="1" applyFill="1" applyBorder="1" applyAlignment="1">
      <alignment horizontal="center"/>
    </xf>
    <xf numFmtId="3" fontId="47" fillId="0" borderId="90" xfId="1" applyNumberFormat="1" applyFont="1" applyFill="1" applyBorder="1" applyAlignment="1">
      <alignment horizontal="center"/>
    </xf>
    <xf numFmtId="3" fontId="47" fillId="0" borderId="130" xfId="1" applyNumberFormat="1" applyFont="1" applyFill="1" applyBorder="1" applyAlignment="1">
      <alignment horizontal="center"/>
    </xf>
    <xf numFmtId="0" fontId="14" fillId="0" borderId="98" xfId="1" applyFont="1" applyFill="1" applyBorder="1" applyAlignment="1">
      <alignment horizontal="left" vertical="center"/>
    </xf>
    <xf numFmtId="0" fontId="14" fillId="0" borderId="124" xfId="1" applyFont="1" applyFill="1" applyBorder="1" applyAlignment="1">
      <alignment horizontal="left" vertical="center"/>
    </xf>
    <xf numFmtId="0" fontId="14" fillId="0" borderId="99" xfId="1" applyFont="1" applyFill="1" applyBorder="1" applyAlignment="1">
      <alignment horizontal="left" vertical="center"/>
    </xf>
    <xf numFmtId="0" fontId="14" fillId="0" borderId="122" xfId="1" applyFont="1" applyFill="1" applyBorder="1" applyAlignment="1">
      <alignment horizontal="left" vertical="center"/>
    </xf>
    <xf numFmtId="3" fontId="47" fillId="0" borderId="79" xfId="1" applyNumberFormat="1" applyFont="1" applyFill="1" applyBorder="1" applyAlignment="1">
      <alignment horizontal="center"/>
    </xf>
    <xf numFmtId="3" fontId="47" fillId="0" borderId="34" xfId="1" applyNumberFormat="1" applyFont="1" applyFill="1" applyBorder="1" applyAlignment="1">
      <alignment horizontal="center"/>
    </xf>
    <xf numFmtId="3" fontId="47" fillId="0" borderId="9" xfId="1" applyNumberFormat="1" applyFont="1" applyFill="1" applyBorder="1" applyAlignment="1">
      <alignment horizontal="center"/>
    </xf>
    <xf numFmtId="3" fontId="37" fillId="0" borderId="123" xfId="1" applyNumberFormat="1" applyFont="1" applyFill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57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3" fontId="14" fillId="0" borderId="124" xfId="1" applyNumberFormat="1" applyFont="1" applyBorder="1" applyAlignment="1">
      <alignment horizontal="center"/>
    </xf>
    <xf numFmtId="3" fontId="14" fillId="0" borderId="122" xfId="1" applyNumberFormat="1" applyFont="1" applyBorder="1" applyAlignment="1">
      <alignment horizontal="center"/>
    </xf>
    <xf numFmtId="3" fontId="14" fillId="0" borderId="93" xfId="1" applyNumberFormat="1" applyFont="1" applyBorder="1" applyAlignment="1">
      <alignment horizontal="center" vertical="center"/>
    </xf>
    <xf numFmtId="3" fontId="14" fillId="0" borderId="87" xfId="1" applyNumberFormat="1" applyFont="1" applyBorder="1" applyAlignment="1">
      <alignment horizontal="center" vertical="center"/>
    </xf>
    <xf numFmtId="3" fontId="34" fillId="0" borderId="96" xfId="1" applyNumberFormat="1" applyFont="1" applyBorder="1" applyAlignment="1">
      <alignment horizontal="left"/>
    </xf>
    <xf numFmtId="0" fontId="44" fillId="0" borderId="117" xfId="2" applyFont="1" applyBorder="1" applyAlignment="1">
      <alignment horizontal="left"/>
    </xf>
    <xf numFmtId="3" fontId="34" fillId="0" borderId="57" xfId="1" applyNumberFormat="1" applyFont="1" applyBorder="1" applyAlignment="1">
      <alignment horizontal="left"/>
    </xf>
    <xf numFmtId="3" fontId="34" fillId="0" borderId="65" xfId="1" applyNumberFormat="1" applyFont="1" applyBorder="1" applyAlignment="1">
      <alignment horizontal="left"/>
    </xf>
    <xf numFmtId="3" fontId="34" fillId="0" borderId="70" xfId="1" applyNumberFormat="1" applyFont="1" applyBorder="1" applyAlignment="1">
      <alignment horizontal="left"/>
    </xf>
    <xf numFmtId="3" fontId="34" fillId="0" borderId="71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 wrapText="1"/>
    </xf>
    <xf numFmtId="3" fontId="16" fillId="6" borderId="49" xfId="1" applyNumberFormat="1" applyFont="1" applyFill="1" applyBorder="1" applyAlignment="1">
      <alignment horizontal="center"/>
    </xf>
    <xf numFmtId="3" fontId="21" fillId="7" borderId="52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6" xfId="1" applyNumberFormat="1" applyFont="1" applyFill="1" applyBorder="1" applyAlignment="1">
      <alignment horizontal="center" vertical="center" wrapText="1"/>
    </xf>
    <xf numFmtId="49" fontId="21" fillId="7" borderId="52" xfId="1" applyNumberFormat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/>
    </xf>
    <xf numFmtId="0" fontId="16" fillId="6" borderId="60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58" fillId="0" borderId="122" xfId="0" applyFont="1" applyFill="1" applyBorder="1" applyAlignment="1">
      <alignment horizontal="center" wrapText="1"/>
    </xf>
    <xf numFmtId="0" fontId="56" fillId="0" borderId="73" xfId="0" applyFont="1" applyFill="1" applyBorder="1" applyAlignment="1">
      <alignment horizontal="center" vertical="center"/>
    </xf>
    <xf numFmtId="0" fontId="59" fillId="0" borderId="92" xfId="0" applyFont="1" applyFill="1" applyBorder="1" applyAlignment="1">
      <alignment horizontal="center"/>
    </xf>
    <xf numFmtId="0" fontId="59" fillId="0" borderId="172" xfId="0" applyFont="1" applyFill="1" applyBorder="1" applyAlignment="1">
      <alignment horizontal="center"/>
    </xf>
    <xf numFmtId="0" fontId="59" fillId="0" borderId="121" xfId="0" applyFont="1" applyFill="1" applyBorder="1" applyAlignment="1">
      <alignment horizontal="center"/>
    </xf>
    <xf numFmtId="0" fontId="56" fillId="0" borderId="95" xfId="0" applyFont="1" applyFill="1" applyBorder="1" applyAlignment="1">
      <alignment horizontal="center" vertical="center"/>
    </xf>
    <xf numFmtId="0" fontId="56" fillId="0" borderId="152" xfId="0" applyFont="1" applyFill="1" applyBorder="1" applyAlignment="1">
      <alignment horizontal="center" vertical="center"/>
    </xf>
    <xf numFmtId="0" fontId="56" fillId="0" borderId="97" xfId="0" applyFont="1" applyFill="1" applyBorder="1" applyAlignment="1">
      <alignment horizontal="center" vertical="center"/>
    </xf>
    <xf numFmtId="0" fontId="60" fillId="0" borderId="125" xfId="0" applyFont="1" applyBorder="1" applyAlignment="1">
      <alignment horizontal="center" vertical="center" wrapText="1"/>
    </xf>
    <xf numFmtId="0" fontId="60" fillId="0" borderId="84" xfId="0" applyFont="1" applyBorder="1" applyAlignment="1">
      <alignment horizontal="center" vertical="center" wrapText="1"/>
    </xf>
    <xf numFmtId="0" fontId="60" fillId="0" borderId="85" xfId="0" applyFont="1" applyBorder="1" applyAlignment="1">
      <alignment horizontal="center" vertical="center" wrapText="1"/>
    </xf>
    <xf numFmtId="0" fontId="61" fillId="15" borderId="73" xfId="0" applyFont="1" applyFill="1" applyBorder="1" applyAlignment="1">
      <alignment horizontal="left" vertical="center" wrapText="1"/>
    </xf>
    <xf numFmtId="0" fontId="61" fillId="15" borderId="57" xfId="0" applyFont="1" applyFill="1" applyBorder="1" applyAlignment="1">
      <alignment horizontal="left" vertical="center" wrapText="1"/>
    </xf>
    <xf numFmtId="0" fontId="61" fillId="15" borderId="80" xfId="0" applyFont="1" applyFill="1" applyBorder="1" applyAlignment="1">
      <alignment horizontal="left" vertical="center" wrapText="1"/>
    </xf>
    <xf numFmtId="10" fontId="76" fillId="15" borderId="73" xfId="0" applyNumberFormat="1" applyFont="1" applyFill="1" applyBorder="1" applyAlignment="1">
      <alignment horizontal="center"/>
    </xf>
    <xf numFmtId="10" fontId="76" fillId="15" borderId="65" xfId="0" applyNumberFormat="1" applyFont="1" applyFill="1" applyBorder="1" applyAlignment="1">
      <alignment horizontal="center"/>
    </xf>
    <xf numFmtId="0" fontId="61" fillId="15" borderId="167" xfId="0" applyFont="1" applyFill="1" applyBorder="1" applyAlignment="1">
      <alignment horizontal="left"/>
    </xf>
    <xf numFmtId="0" fontId="61" fillId="15" borderId="76" xfId="0" applyFont="1" applyFill="1" applyBorder="1" applyAlignment="1">
      <alignment horizontal="left"/>
    </xf>
    <xf numFmtId="0" fontId="61" fillId="15" borderId="183" xfId="0" applyFont="1" applyFill="1" applyBorder="1" applyAlignment="1">
      <alignment horizontal="left"/>
    </xf>
    <xf numFmtId="10" fontId="76" fillId="15" borderId="167" xfId="0" applyNumberFormat="1" applyFont="1" applyFill="1" applyBorder="1" applyAlignment="1">
      <alignment horizontal="center"/>
    </xf>
    <xf numFmtId="10" fontId="76" fillId="15" borderId="168" xfId="0" applyNumberFormat="1" applyFont="1" applyFill="1" applyBorder="1" applyAlignment="1">
      <alignment horizontal="center"/>
    </xf>
    <xf numFmtId="0" fontId="0" fillId="0" borderId="73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4" fontId="0" fillId="0" borderId="126" xfId="0" applyNumberFormat="1" applyFont="1" applyBorder="1" applyAlignment="1">
      <alignment horizontal="center"/>
    </xf>
    <xf numFmtId="4" fontId="0" fillId="0" borderId="136" xfId="0" applyNumberFormat="1" applyFont="1" applyBorder="1" applyAlignment="1">
      <alignment horizontal="center"/>
    </xf>
    <xf numFmtId="0" fontId="0" fillId="0" borderId="126" xfId="0" applyFont="1" applyFill="1" applyBorder="1" applyAlignment="1">
      <alignment horizontal="left" vertical="center" wrapText="1"/>
    </xf>
    <xf numFmtId="0" fontId="0" fillId="0" borderId="169" xfId="0" applyFont="1" applyFill="1" applyBorder="1" applyAlignment="1">
      <alignment horizontal="left" vertical="center" wrapText="1"/>
    </xf>
    <xf numFmtId="0" fontId="0" fillId="0" borderId="136" xfId="0" applyFont="1" applyFill="1" applyBorder="1" applyAlignment="1">
      <alignment horizontal="left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wrapText="1"/>
    </xf>
    <xf numFmtId="0" fontId="7" fillId="0" borderId="116" xfId="0" applyFont="1" applyBorder="1" applyAlignment="1">
      <alignment horizontal="center" wrapText="1"/>
    </xf>
    <xf numFmtId="0" fontId="7" fillId="0" borderId="151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7" fillId="0" borderId="160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0" fontId="6" fillId="0" borderId="106" xfId="0" applyFont="1" applyBorder="1" applyAlignment="1">
      <alignment vertical="center"/>
    </xf>
    <xf numFmtId="0" fontId="6" fillId="0" borderId="123" xfId="0" applyFont="1" applyBorder="1" applyAlignment="1">
      <alignment vertical="center"/>
    </xf>
    <xf numFmtId="0" fontId="0" fillId="0" borderId="95" xfId="0" applyFont="1" applyBorder="1" applyAlignment="1">
      <alignment horizontal="left"/>
    </xf>
    <xf numFmtId="0" fontId="0" fillId="0" borderId="96" xfId="0" applyFont="1" applyBorder="1" applyAlignment="1">
      <alignment horizontal="left"/>
    </xf>
    <xf numFmtId="0" fontId="0" fillId="0" borderId="157" xfId="0" applyFont="1" applyBorder="1" applyAlignment="1">
      <alignment horizontal="left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4" fontId="7" fillId="0" borderId="120" xfId="0" applyNumberFormat="1" applyFont="1" applyBorder="1" applyAlignment="1">
      <alignment horizontal="center" vertical="center" wrapText="1"/>
    </xf>
    <xf numFmtId="4" fontId="7" fillId="0" borderId="118" xfId="0" applyNumberFormat="1" applyFont="1" applyBorder="1" applyAlignment="1">
      <alignment horizontal="center"/>
    </xf>
    <xf numFmtId="4" fontId="7" fillId="0" borderId="119" xfId="0" applyNumberFormat="1" applyFont="1" applyBorder="1" applyAlignment="1">
      <alignment horizontal="center"/>
    </xf>
    <xf numFmtId="0" fontId="7" fillId="0" borderId="6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21" fillId="0" borderId="174" xfId="0" applyFont="1" applyBorder="1" applyAlignment="1">
      <alignment horizontal="center" vertical="center" wrapText="1"/>
    </xf>
    <xf numFmtId="0" fontId="21" fillId="0" borderId="78" xfId="0" applyFont="1" applyBorder="1" applyAlignment="1">
      <alignment wrapText="1"/>
    </xf>
    <xf numFmtId="0" fontId="21" fillId="0" borderId="76" xfId="0" applyFont="1" applyBorder="1" applyAlignment="1">
      <alignment wrapText="1"/>
    </xf>
    <xf numFmtId="4" fontId="0" fillId="0" borderId="123" xfId="0" applyNumberFormat="1" applyBorder="1" applyAlignment="1">
      <alignment horizontal="right" vertical="center"/>
    </xf>
    <xf numFmtId="0" fontId="72" fillId="0" borderId="151" xfId="5" applyFont="1" applyFill="1" applyBorder="1" applyAlignment="1">
      <alignment horizontal="left" vertical="center" wrapText="1"/>
    </xf>
    <xf numFmtId="0" fontId="72" fillId="0" borderId="174" xfId="5" applyFont="1" applyFill="1" applyBorder="1" applyAlignment="1">
      <alignment horizontal="left" vertical="center" wrapText="1"/>
    </xf>
    <xf numFmtId="0" fontId="61" fillId="0" borderId="92" xfId="0" applyFont="1" applyBorder="1" applyAlignment="1">
      <alignment horizontal="center" wrapText="1"/>
    </xf>
    <xf numFmtId="0" fontId="61" fillId="0" borderId="121" xfId="0" applyFont="1" applyBorder="1" applyAlignment="1">
      <alignment horizontal="center" wrapText="1"/>
    </xf>
    <xf numFmtId="0" fontId="31" fillId="0" borderId="160" xfId="3" applyFont="1" applyFill="1" applyBorder="1" applyAlignment="1">
      <alignment horizontal="center" vertical="center" wrapText="1"/>
    </xf>
    <xf numFmtId="0" fontId="31" fillId="0" borderId="168" xfId="3" applyFont="1" applyFill="1" applyBorder="1" applyAlignment="1">
      <alignment horizontal="center" vertical="center" wrapText="1"/>
    </xf>
    <xf numFmtId="0" fontId="72" fillId="0" borderId="98" xfId="5" applyFont="1" applyFill="1" applyBorder="1" applyAlignment="1">
      <alignment horizontal="left" vertical="center" wrapText="1"/>
    </xf>
    <xf numFmtId="0" fontId="72" fillId="0" borderId="77" xfId="5" applyFont="1" applyFill="1" applyBorder="1" applyAlignment="1">
      <alignment horizontal="left" vertical="center" wrapText="1"/>
    </xf>
    <xf numFmtId="0" fontId="7" fillId="0" borderId="67" xfId="5" applyFont="1" applyFill="1" applyBorder="1" applyAlignment="1">
      <alignment horizontal="center" vertical="center" wrapText="1"/>
    </xf>
    <xf numFmtId="0" fontId="7" fillId="0" borderId="78" xfId="5" applyFont="1" applyFill="1" applyBorder="1" applyAlignment="1">
      <alignment horizontal="center" vertical="center" wrapText="1"/>
    </xf>
    <xf numFmtId="0" fontId="7" fillId="0" borderId="76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vertical="center" wrapText="1"/>
    </xf>
    <xf numFmtId="0" fontId="31" fillId="0" borderId="78" xfId="5" applyFont="1" applyFill="1" applyBorder="1" applyAlignment="1">
      <alignment horizontal="center" vertical="center" wrapText="1"/>
    </xf>
    <xf numFmtId="0" fontId="31" fillId="0" borderId="76" xfId="5" applyFont="1" applyFill="1" applyBorder="1" applyAlignment="1">
      <alignment horizontal="center" vertical="center" wrapText="1"/>
    </xf>
    <xf numFmtId="0" fontId="65" fillId="0" borderId="67" xfId="5" applyFont="1" applyFill="1" applyBorder="1" applyAlignment="1">
      <alignment horizontal="center" vertical="center"/>
    </xf>
    <xf numFmtId="0" fontId="65" fillId="0" borderId="76" xfId="5" applyFont="1" applyFill="1" applyBorder="1" applyAlignment="1">
      <alignment horizontal="center" vertical="center"/>
    </xf>
    <xf numFmtId="0" fontId="65" fillId="0" borderId="67" xfId="5" applyFont="1" applyFill="1" applyBorder="1" applyAlignment="1">
      <alignment horizontal="center" vertical="center" wrapText="1"/>
    </xf>
    <xf numFmtId="0" fontId="65" fillId="0" borderId="76" xfId="5" applyFont="1" applyFill="1" applyBorder="1" applyAlignment="1">
      <alignment horizontal="center" vertical="center" wrapText="1"/>
    </xf>
    <xf numFmtId="49" fontId="31" fillId="0" borderId="151" xfId="3" applyNumberFormat="1" applyFont="1" applyFill="1" applyBorder="1" applyAlignment="1">
      <alignment horizontal="center" textRotation="90" wrapText="1"/>
    </xf>
    <xf numFmtId="49" fontId="31" fillId="0" borderId="152" xfId="3" applyNumberFormat="1" applyFont="1" applyFill="1" applyBorder="1" applyAlignment="1">
      <alignment horizontal="center" textRotation="90" wrapText="1"/>
    </xf>
    <xf numFmtId="49" fontId="31" fillId="0" borderId="167" xfId="3" applyNumberFormat="1" applyFont="1" applyFill="1" applyBorder="1" applyAlignment="1">
      <alignment horizontal="center" textRotation="90" wrapText="1"/>
    </xf>
    <xf numFmtId="0" fontId="31" fillId="0" borderId="174" xfId="3" applyFont="1" applyFill="1" applyBorder="1" applyAlignment="1">
      <alignment horizontal="center" vertical="center" wrapText="1"/>
    </xf>
    <xf numFmtId="0" fontId="31" fillId="0" borderId="78" xfId="3" applyFont="1" applyFill="1" applyBorder="1" applyAlignment="1">
      <alignment horizontal="center" vertical="center" wrapText="1"/>
    </xf>
    <xf numFmtId="0" fontId="31" fillId="0" borderId="76" xfId="3" applyFont="1" applyFill="1" applyBorder="1" applyAlignment="1">
      <alignment horizontal="center" vertical="center" wrapText="1"/>
    </xf>
    <xf numFmtId="0" fontId="31" fillId="0" borderId="80" xfId="3" applyFont="1" applyFill="1" applyBorder="1" applyAlignment="1">
      <alignment horizontal="center" vertical="center"/>
    </xf>
    <xf numFmtId="0" fontId="31" fillId="0" borderId="169" xfId="3" applyFont="1" applyFill="1" applyBorder="1" applyAlignment="1">
      <alignment horizontal="center" vertical="center"/>
    </xf>
    <xf numFmtId="0" fontId="31" fillId="0" borderId="64" xfId="3" applyFont="1" applyFill="1" applyBorder="1" applyAlignment="1">
      <alignment horizontal="center" vertical="center"/>
    </xf>
    <xf numFmtId="0" fontId="31" fillId="0" borderId="80" xfId="5" applyFont="1" applyFill="1" applyBorder="1" applyAlignment="1">
      <alignment horizontal="center"/>
    </xf>
    <xf numFmtId="0" fontId="31" fillId="0" borderId="169" xfId="5" applyFont="1" applyFill="1" applyBorder="1" applyAlignment="1">
      <alignment horizontal="center"/>
    </xf>
    <xf numFmtId="0" fontId="31" fillId="0" borderId="64" xfId="5" applyFont="1" applyFill="1" applyBorder="1" applyAlignment="1">
      <alignment horizontal="center"/>
    </xf>
    <xf numFmtId="0" fontId="31" fillId="0" borderId="67" xfId="3" applyFont="1" applyFill="1" applyBorder="1" applyAlignment="1">
      <alignment horizontal="center" vertical="center"/>
    </xf>
    <xf numFmtId="0" fontId="31" fillId="0" borderId="78" xfId="3" applyFont="1" applyFill="1" applyBorder="1" applyAlignment="1">
      <alignment horizontal="center" vertical="center"/>
    </xf>
    <xf numFmtId="0" fontId="31" fillId="0" borderId="76" xfId="3" applyFont="1" applyFill="1" applyBorder="1" applyAlignment="1">
      <alignment horizontal="center" vertical="center"/>
    </xf>
    <xf numFmtId="0" fontId="60" fillId="0" borderId="99" xfId="0" applyFont="1" applyBorder="1" applyAlignment="1">
      <alignment horizontal="center" vertical="center" wrapText="1"/>
    </xf>
    <xf numFmtId="0" fontId="60" fillId="0" borderId="88" xfId="0" applyFont="1" applyBorder="1" applyAlignment="1">
      <alignment horizontal="center" vertical="center" wrapText="1"/>
    </xf>
    <xf numFmtId="0" fontId="31" fillId="0" borderId="115" xfId="3" applyFont="1" applyFill="1" applyBorder="1" applyAlignment="1">
      <alignment horizontal="center" vertical="center" wrapText="1"/>
    </xf>
    <xf numFmtId="0" fontId="31" fillId="0" borderId="135" xfId="3" applyFont="1" applyFill="1" applyBorder="1" applyAlignment="1">
      <alignment horizontal="center" vertical="center" wrapText="1"/>
    </xf>
    <xf numFmtId="0" fontId="60" fillId="0" borderId="98" xfId="0" applyFont="1" applyBorder="1" applyAlignment="1">
      <alignment horizontal="center" vertical="center" wrapText="1"/>
    </xf>
    <xf numFmtId="0" fontId="60" fillId="0" borderId="124" xfId="0" applyFont="1" applyBorder="1" applyAlignment="1">
      <alignment horizontal="center" vertical="center" wrapText="1"/>
    </xf>
    <xf numFmtId="0" fontId="60" fillId="0" borderId="90" xfId="0" applyFont="1" applyBorder="1" applyAlignment="1">
      <alignment horizontal="center" vertical="center" wrapText="1"/>
    </xf>
    <xf numFmtId="0" fontId="60" fillId="0" borderId="17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89" xfId="0" applyFont="1" applyBorder="1" applyAlignment="1">
      <alignment horizontal="center" vertical="center" wrapText="1"/>
    </xf>
    <xf numFmtId="0" fontId="60" fillId="0" borderId="122" xfId="0" applyFont="1" applyBorder="1" applyAlignment="1">
      <alignment horizontal="center" vertical="center" wrapText="1"/>
    </xf>
    <xf numFmtId="0" fontId="31" fillId="0" borderId="90" xfId="3" applyFont="1" applyFill="1" applyBorder="1" applyAlignment="1">
      <alignment horizontal="center" vertical="center" wrapText="1"/>
    </xf>
    <xf numFmtId="0" fontId="31" fillId="0" borderId="89" xfId="3" applyFont="1" applyFill="1" applyBorder="1" applyAlignment="1">
      <alignment horizontal="center" vertical="center" wrapText="1"/>
    </xf>
    <xf numFmtId="0" fontId="31" fillId="0" borderId="88" xfId="3" applyFont="1" applyFill="1" applyBorder="1" applyAlignment="1">
      <alignment horizontal="center" vertical="center" wrapText="1"/>
    </xf>
    <xf numFmtId="2" fontId="31" fillId="0" borderId="78" xfId="5" applyNumberFormat="1" applyFont="1" applyFill="1" applyBorder="1" applyAlignment="1">
      <alignment horizontal="center" vertical="center" wrapText="1"/>
    </xf>
    <xf numFmtId="2" fontId="31" fillId="0" borderId="76" xfId="5" applyNumberFormat="1" applyFont="1" applyFill="1" applyBorder="1" applyAlignment="1">
      <alignment horizontal="center" vertical="center" wrapText="1"/>
    </xf>
    <xf numFmtId="0" fontId="31" fillId="0" borderId="125" xfId="3" applyFont="1" applyFill="1" applyBorder="1" applyAlignment="1">
      <alignment horizontal="center" vertical="center" wrapText="1"/>
    </xf>
    <xf numFmtId="0" fontId="31" fillId="0" borderId="84" xfId="3" applyFont="1" applyFill="1" applyBorder="1" applyAlignment="1">
      <alignment horizontal="center" vertical="center" wrapText="1"/>
    </xf>
    <xf numFmtId="0" fontId="31" fillId="0" borderId="85" xfId="3" applyFont="1" applyFill="1" applyBorder="1" applyAlignment="1">
      <alignment horizontal="center" vertical="center" wrapText="1"/>
    </xf>
    <xf numFmtId="49" fontId="64" fillId="0" borderId="98" xfId="5" applyNumberFormat="1" applyFont="1" applyFill="1" applyBorder="1" applyAlignment="1">
      <alignment horizontal="center" vertical="center" wrapText="1"/>
    </xf>
    <xf numFmtId="49" fontId="64" fillId="0" borderId="124" xfId="5" applyNumberFormat="1" applyFont="1" applyFill="1" applyBorder="1" applyAlignment="1">
      <alignment horizontal="center" vertical="center" wrapText="1"/>
    </xf>
    <xf numFmtId="49" fontId="64" fillId="0" borderId="90" xfId="5" applyNumberFormat="1" applyFont="1" applyFill="1" applyBorder="1" applyAlignment="1">
      <alignment horizontal="center" vertical="center" wrapText="1"/>
    </xf>
    <xf numFmtId="49" fontId="64" fillId="0" borderId="178" xfId="5" applyNumberFormat="1" applyFont="1" applyFill="1" applyBorder="1" applyAlignment="1">
      <alignment horizontal="center" vertical="center" wrapText="1"/>
    </xf>
    <xf numFmtId="49" fontId="64" fillId="0" borderId="0" xfId="5" applyNumberFormat="1" applyFont="1" applyFill="1" applyBorder="1" applyAlignment="1">
      <alignment horizontal="center" vertical="center" wrapText="1"/>
    </xf>
    <xf numFmtId="49" fontId="64" fillId="0" borderId="89" xfId="5" applyNumberFormat="1" applyFont="1" applyFill="1" applyBorder="1" applyAlignment="1">
      <alignment horizontal="center" vertical="center" wrapText="1"/>
    </xf>
    <xf numFmtId="49" fontId="21" fillId="0" borderId="175" xfId="5" applyNumberFormat="1" applyFont="1" applyFill="1" applyBorder="1" applyAlignment="1">
      <alignment horizontal="center" vertical="center" wrapText="1"/>
    </xf>
    <xf numFmtId="49" fontId="21" fillId="0" borderId="176" xfId="5" applyNumberFormat="1" applyFont="1" applyFill="1" applyBorder="1" applyAlignment="1">
      <alignment horizontal="center" vertical="center" wrapText="1"/>
    </xf>
    <xf numFmtId="49" fontId="21" fillId="0" borderId="135" xfId="5" applyNumberFormat="1" applyFont="1" applyFill="1" applyBorder="1" applyAlignment="1">
      <alignment horizontal="center" vertical="center" wrapText="1"/>
    </xf>
    <xf numFmtId="0" fontId="31" fillId="0" borderId="115" xfId="3" applyFont="1" applyFill="1" applyBorder="1" applyAlignment="1">
      <alignment horizontal="center" vertical="center"/>
    </xf>
    <xf numFmtId="0" fontId="31" fillId="0" borderId="176" xfId="3" applyFont="1" applyFill="1" applyBorder="1" applyAlignment="1">
      <alignment horizontal="center" vertical="center"/>
    </xf>
    <xf numFmtId="0" fontId="31" fillId="0" borderId="61" xfId="3" applyFont="1" applyFill="1" applyBorder="1" applyAlignment="1">
      <alignment horizontal="center" vertical="center"/>
    </xf>
    <xf numFmtId="0" fontId="31" fillId="0" borderId="161" xfId="3" applyFont="1" applyFill="1" applyBorder="1" applyAlignment="1">
      <alignment horizontal="center" vertical="center" wrapText="1"/>
    </xf>
    <xf numFmtId="0" fontId="31" fillId="0" borderId="145" xfId="3" applyFont="1" applyFill="1" applyBorder="1" applyAlignment="1">
      <alignment horizontal="center" vertical="center" wrapText="1"/>
    </xf>
    <xf numFmtId="0" fontId="31" fillId="0" borderId="157" xfId="3" applyFont="1" applyFill="1" applyBorder="1" applyAlignment="1">
      <alignment horizontal="center" vertical="center" wrapText="1"/>
    </xf>
    <xf numFmtId="0" fontId="31" fillId="0" borderId="159" xfId="3" applyFont="1" applyFill="1" applyBorder="1" applyAlignment="1">
      <alignment horizontal="center" vertical="center" wrapText="1"/>
    </xf>
    <xf numFmtId="0" fontId="31" fillId="0" borderId="150" xfId="5" applyFont="1" applyFill="1" applyBorder="1" applyAlignment="1">
      <alignment horizontal="center" vertical="center" wrapText="1"/>
    </xf>
    <xf numFmtId="0" fontId="31" fillId="0" borderId="183" xfId="5" applyFont="1" applyFill="1" applyBorder="1" applyAlignment="1">
      <alignment horizontal="center" vertical="center" wrapText="1"/>
    </xf>
    <xf numFmtId="0" fontId="31" fillId="0" borderId="97" xfId="3" applyFont="1" applyFill="1" applyBorder="1" applyAlignment="1">
      <alignment horizontal="center" vertical="center" wrapText="1"/>
    </xf>
    <xf numFmtId="0" fontId="31" fillId="0" borderId="167" xfId="3" applyFont="1" applyFill="1" applyBorder="1" applyAlignment="1">
      <alignment horizontal="center" vertical="center" wrapText="1"/>
    </xf>
    <xf numFmtId="3" fontId="76" fillId="0" borderId="106" xfId="0" applyNumberFormat="1" applyFont="1" applyBorder="1" applyAlignment="1">
      <alignment horizontal="center"/>
    </xf>
    <xf numFmtId="0" fontId="76" fillId="0" borderId="123" xfId="0" applyFont="1" applyBorder="1" applyAlignment="1">
      <alignment horizontal="center"/>
    </xf>
    <xf numFmtId="0" fontId="76" fillId="0" borderId="87" xfId="0" applyFont="1" applyBorder="1" applyAlignment="1">
      <alignment horizontal="center"/>
    </xf>
    <xf numFmtId="3" fontId="76" fillId="0" borderId="123" xfId="0" applyNumberFormat="1" applyFont="1" applyBorder="1" applyAlignment="1">
      <alignment horizontal="center"/>
    </xf>
    <xf numFmtId="3" fontId="76" fillId="0" borderId="87" xfId="0" applyNumberFormat="1" applyFont="1" applyBorder="1" applyAlignment="1">
      <alignment horizontal="center"/>
    </xf>
    <xf numFmtId="0" fontId="76" fillId="0" borderId="98" xfId="0" applyFont="1" applyBorder="1" applyAlignment="1">
      <alignment horizontal="center" wrapText="1"/>
    </xf>
    <xf numFmtId="0" fontId="76" fillId="0" borderId="124" xfId="0" applyFont="1" applyBorder="1" applyAlignment="1">
      <alignment horizontal="center" wrapText="1"/>
    </xf>
    <xf numFmtId="0" fontId="76" fillId="0" borderId="90" xfId="0" applyFont="1" applyBorder="1" applyAlignment="1">
      <alignment horizontal="center" wrapText="1"/>
    </xf>
    <xf numFmtId="0" fontId="76" fillId="0" borderId="99" xfId="0" applyFont="1" applyBorder="1" applyAlignment="1">
      <alignment horizontal="center" wrapText="1"/>
    </xf>
    <xf numFmtId="0" fontId="76" fillId="0" borderId="122" xfId="0" applyFont="1" applyBorder="1" applyAlignment="1">
      <alignment horizontal="center" wrapText="1"/>
    </xf>
    <xf numFmtId="0" fontId="76" fillId="0" borderId="88" xfId="0" applyFont="1" applyBorder="1" applyAlignment="1">
      <alignment horizontal="center" wrapText="1"/>
    </xf>
    <xf numFmtId="3" fontId="61" fillId="0" borderId="92" xfId="0" applyNumberFormat="1" applyFont="1" applyBorder="1" applyAlignment="1">
      <alignment horizontal="center"/>
    </xf>
    <xf numFmtId="3" fontId="61" fillId="0" borderId="172" xfId="0" applyNumberFormat="1" applyFont="1" applyBorder="1" applyAlignment="1">
      <alignment horizontal="center"/>
    </xf>
    <xf numFmtId="0" fontId="61" fillId="0" borderId="92" xfId="0" applyFont="1" applyBorder="1" applyAlignment="1">
      <alignment horizontal="center"/>
    </xf>
    <xf numFmtId="0" fontId="61" fillId="0" borderId="172" xfId="0" applyFont="1" applyBorder="1" applyAlignment="1">
      <alignment horizontal="center"/>
    </xf>
    <xf numFmtId="3" fontId="76" fillId="0" borderId="92" xfId="0" applyNumberFormat="1" applyFont="1" applyBorder="1" applyAlignment="1">
      <alignment horizontal="center"/>
    </xf>
    <xf numFmtId="0" fontId="76" fillId="0" borderId="172" xfId="0" applyFont="1" applyBorder="1" applyAlignment="1">
      <alignment horizontal="center"/>
    </xf>
    <xf numFmtId="0" fontId="61" fillId="0" borderId="121" xfId="0" applyFont="1" applyBorder="1" applyAlignment="1">
      <alignment horizontal="center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9/Schv&#225;len&#253;%20rozpo&#269;et%202019/tabu&#318;ky%20%20podrobn&#233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9/Z&#225;vere&#269;n&#253;%20&#250;&#269;et%20mesta%202019/podklady%20k%20Z&#225;vere&#269;n&#233;mu%20&#250;&#269;tu%202019/December%202019/tabu&#318;ky%20%20podrobn&#233;%20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6/Mesa&#269;n&#233;%20plnenie%202016/December%20%202016/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 refreshError="1">
        <row r="5">
          <cell r="H5">
            <v>66603.259999999995</v>
          </cell>
          <cell r="I5">
            <v>0</v>
          </cell>
          <cell r="J5">
            <v>0</v>
          </cell>
        </row>
        <row r="15">
          <cell r="H15">
            <v>33301.229999999996</v>
          </cell>
          <cell r="I15">
            <v>0</v>
          </cell>
          <cell r="J15">
            <v>0</v>
          </cell>
        </row>
        <row r="26">
          <cell r="H26">
            <v>45254.14</v>
          </cell>
          <cell r="I26">
            <v>0</v>
          </cell>
          <cell r="J26">
            <v>0</v>
          </cell>
        </row>
        <row r="31">
          <cell r="H31">
            <v>2500.8999999999996</v>
          </cell>
          <cell r="I31">
            <v>0</v>
          </cell>
          <cell r="J31">
            <v>0</v>
          </cell>
        </row>
        <row r="38">
          <cell r="H38">
            <v>11465.310000000001</v>
          </cell>
          <cell r="I38">
            <v>0</v>
          </cell>
          <cell r="J38">
            <v>0</v>
          </cell>
        </row>
        <row r="51">
          <cell r="H51">
            <v>6420</v>
          </cell>
          <cell r="I51">
            <v>0</v>
          </cell>
          <cell r="J51">
            <v>0</v>
          </cell>
        </row>
        <row r="55">
          <cell r="H55">
            <v>1619.9499999999998</v>
          </cell>
          <cell r="I55">
            <v>122698.12</v>
          </cell>
          <cell r="J55">
            <v>0</v>
          </cell>
        </row>
        <row r="66">
          <cell r="H66">
            <v>62791.450000000004</v>
          </cell>
          <cell r="I66">
            <v>0</v>
          </cell>
          <cell r="J66">
            <v>0</v>
          </cell>
        </row>
        <row r="73">
          <cell r="H73">
            <v>4000</v>
          </cell>
          <cell r="I73">
            <v>0</v>
          </cell>
          <cell r="J73">
            <v>0</v>
          </cell>
        </row>
        <row r="77">
          <cell r="H77">
            <v>6706.8700000000008</v>
          </cell>
          <cell r="I77">
            <v>0</v>
          </cell>
          <cell r="J77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</sheetData>
      <sheetData sheetId="1" refreshError="1">
        <row r="5">
          <cell r="H5">
            <v>174.32</v>
          </cell>
          <cell r="I5">
            <v>0</v>
          </cell>
          <cell r="J5">
            <v>0</v>
          </cell>
        </row>
        <row r="7">
          <cell r="H7">
            <v>5374.42</v>
          </cell>
          <cell r="I7">
            <v>0</v>
          </cell>
          <cell r="J7">
            <v>0</v>
          </cell>
        </row>
        <row r="12">
          <cell r="H12">
            <v>28450.58</v>
          </cell>
          <cell r="I12">
            <v>0</v>
          </cell>
          <cell r="J12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2">
          <cell r="H22">
            <v>0</v>
          </cell>
          <cell r="I22">
            <v>0</v>
          </cell>
          <cell r="J22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  <row r="29">
          <cell r="H29">
            <v>3000</v>
          </cell>
          <cell r="I29">
            <v>0</v>
          </cell>
          <cell r="J29">
            <v>0</v>
          </cell>
        </row>
        <row r="32">
          <cell r="H32">
            <v>10277.939999999999</v>
          </cell>
          <cell r="I32">
            <v>0</v>
          </cell>
          <cell r="J32">
            <v>0</v>
          </cell>
        </row>
        <row r="46">
          <cell r="H46">
            <v>8976.119999999999</v>
          </cell>
          <cell r="I46">
            <v>0</v>
          </cell>
          <cell r="J46">
            <v>0</v>
          </cell>
        </row>
        <row r="51">
          <cell r="H51">
            <v>3997.79</v>
          </cell>
          <cell r="I51">
            <v>0</v>
          </cell>
          <cell r="J51">
            <v>0</v>
          </cell>
        </row>
      </sheetData>
      <sheetData sheetId="2" refreshError="1">
        <row r="4">
          <cell r="H4">
            <v>56476.99</v>
          </cell>
          <cell r="I4">
            <v>26985.919999999998</v>
          </cell>
          <cell r="J4">
            <v>0</v>
          </cell>
        </row>
        <row r="18">
          <cell r="H18">
            <v>5028.0999999999995</v>
          </cell>
          <cell r="I18">
            <v>0</v>
          </cell>
          <cell r="J18">
            <v>0</v>
          </cell>
        </row>
        <row r="24">
          <cell r="H24">
            <v>889.87000000000012</v>
          </cell>
          <cell r="I24">
            <v>0</v>
          </cell>
          <cell r="J24">
            <v>0</v>
          </cell>
        </row>
        <row r="29">
          <cell r="H29">
            <v>1067.68</v>
          </cell>
          <cell r="I29">
            <v>0</v>
          </cell>
          <cell r="J29">
            <v>0</v>
          </cell>
        </row>
        <row r="32">
          <cell r="H32">
            <v>163316.50000000006</v>
          </cell>
          <cell r="I32">
            <v>387</v>
          </cell>
          <cell r="J32">
            <v>0</v>
          </cell>
        </row>
        <row r="80">
          <cell r="H80">
            <v>8219</v>
          </cell>
          <cell r="I80">
            <v>4</v>
          </cell>
          <cell r="J80">
            <v>0</v>
          </cell>
        </row>
        <row r="84">
          <cell r="H84">
            <v>4281.7</v>
          </cell>
          <cell r="I84">
            <v>0</v>
          </cell>
          <cell r="J84">
            <v>0</v>
          </cell>
        </row>
        <row r="90">
          <cell r="H90">
            <v>0</v>
          </cell>
          <cell r="I90">
            <v>0</v>
          </cell>
          <cell r="J90">
            <v>0</v>
          </cell>
        </row>
      </sheetData>
      <sheetData sheetId="3" refreshError="1">
        <row r="4">
          <cell r="H4">
            <v>24710.9</v>
          </cell>
          <cell r="I4">
            <v>0</v>
          </cell>
          <cell r="J4">
            <v>0</v>
          </cell>
        </row>
        <row r="17">
          <cell r="H17">
            <v>20748.82</v>
          </cell>
          <cell r="I17">
            <v>0</v>
          </cell>
          <cell r="J17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</sheetData>
      <sheetData sheetId="4" refreshError="1">
        <row r="5">
          <cell r="H5">
            <v>458885.63999999978</v>
          </cell>
          <cell r="I5">
            <v>0</v>
          </cell>
          <cell r="J5">
            <v>14127.23</v>
          </cell>
        </row>
        <row r="55">
          <cell r="H55">
            <v>86528.76</v>
          </cell>
          <cell r="I55">
            <v>16705.919999999998</v>
          </cell>
          <cell r="J55">
            <v>0</v>
          </cell>
        </row>
        <row r="75">
          <cell r="H75">
            <v>45720.94</v>
          </cell>
          <cell r="I75">
            <v>0</v>
          </cell>
          <cell r="J75">
            <v>0</v>
          </cell>
        </row>
        <row r="78">
          <cell r="H78">
            <v>48834.889999999992</v>
          </cell>
          <cell r="I78">
            <v>0</v>
          </cell>
          <cell r="J78">
            <v>0</v>
          </cell>
        </row>
        <row r="86">
          <cell r="H86">
            <v>0</v>
          </cell>
          <cell r="I86">
            <v>0</v>
          </cell>
          <cell r="J86">
            <v>0</v>
          </cell>
        </row>
        <row r="88">
          <cell r="H88">
            <v>4175.16</v>
          </cell>
          <cell r="I88">
            <v>886.68</v>
          </cell>
          <cell r="J88">
            <v>0</v>
          </cell>
        </row>
        <row r="104">
          <cell r="H104">
            <v>1188</v>
          </cell>
          <cell r="I104">
            <v>252111.37</v>
          </cell>
          <cell r="J104">
            <v>0</v>
          </cell>
        </row>
        <row r="111">
          <cell r="H111">
            <v>56144.74</v>
          </cell>
          <cell r="I111">
            <v>0</v>
          </cell>
          <cell r="J111">
            <v>0</v>
          </cell>
        </row>
        <row r="114">
          <cell r="H114">
            <v>110495.67</v>
          </cell>
          <cell r="I114">
            <v>0</v>
          </cell>
          <cell r="J114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3">
          <cell r="H123">
            <v>7000</v>
          </cell>
          <cell r="I123">
            <v>0</v>
          </cell>
          <cell r="J123">
            <v>0</v>
          </cell>
        </row>
      </sheetData>
      <sheetData sheetId="5" refreshError="1">
        <row r="5">
          <cell r="H5">
            <v>2959.68</v>
          </cell>
          <cell r="I5">
            <v>0</v>
          </cell>
          <cell r="J5">
            <v>0</v>
          </cell>
        </row>
        <row r="10">
          <cell r="H10">
            <v>515270.39</v>
          </cell>
          <cell r="I10">
            <v>8924.6299999999992</v>
          </cell>
          <cell r="J10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0">
          <cell r="H30">
            <v>105011.51</v>
          </cell>
          <cell r="I30">
            <v>0</v>
          </cell>
          <cell r="J3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0</v>
          </cell>
          <cell r="I7">
            <v>159969.53</v>
          </cell>
          <cell r="J7">
            <v>0</v>
          </cell>
        </row>
        <row r="15">
          <cell r="H15">
            <v>75086.039999999994</v>
          </cell>
          <cell r="I15">
            <v>0</v>
          </cell>
          <cell r="J15">
            <v>0</v>
          </cell>
        </row>
        <row r="17">
          <cell r="H17">
            <v>199724.64</v>
          </cell>
          <cell r="I17">
            <v>0</v>
          </cell>
          <cell r="J17">
            <v>0</v>
          </cell>
        </row>
        <row r="19">
          <cell r="H19">
            <v>68678.720000000001</v>
          </cell>
          <cell r="I19">
            <v>0</v>
          </cell>
          <cell r="J19">
            <v>0</v>
          </cell>
        </row>
        <row r="25">
          <cell r="H25">
            <v>30148.2</v>
          </cell>
          <cell r="I25">
            <v>0</v>
          </cell>
          <cell r="J25">
            <v>0</v>
          </cell>
        </row>
        <row r="27">
          <cell r="H27">
            <v>3016.95</v>
          </cell>
          <cell r="I27">
            <v>0</v>
          </cell>
          <cell r="J27">
            <v>0</v>
          </cell>
        </row>
        <row r="30">
          <cell r="H30">
            <v>0</v>
          </cell>
          <cell r="I30">
            <v>1897.86</v>
          </cell>
          <cell r="J30">
            <v>0</v>
          </cell>
        </row>
        <row r="32">
          <cell r="H32">
            <v>39115.480000000003</v>
          </cell>
          <cell r="I32">
            <v>20000</v>
          </cell>
          <cell r="J32">
            <v>0</v>
          </cell>
        </row>
        <row r="35">
          <cell r="H35">
            <v>0</v>
          </cell>
          <cell r="I35">
            <v>10000</v>
          </cell>
          <cell r="J3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</sheetData>
      <sheetData sheetId="7" refreshError="1">
        <row r="4">
          <cell r="H4">
            <v>74226</v>
          </cell>
          <cell r="I4">
            <v>0</v>
          </cell>
          <cell r="J4">
            <v>0</v>
          </cell>
        </row>
        <row r="7">
          <cell r="H7">
            <v>5000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2735.57</v>
          </cell>
          <cell r="I4">
            <v>0</v>
          </cell>
          <cell r="J4">
            <v>0</v>
          </cell>
        </row>
        <row r="19">
          <cell r="H19">
            <v>160305</v>
          </cell>
        </row>
        <row r="20">
          <cell r="H20">
            <v>306516</v>
          </cell>
        </row>
        <row r="21">
          <cell r="H21">
            <v>373292</v>
          </cell>
        </row>
        <row r="23">
          <cell r="H23">
            <v>204658</v>
          </cell>
          <cell r="I23">
            <v>49950.7</v>
          </cell>
        </row>
        <row r="24">
          <cell r="H24">
            <v>210514</v>
          </cell>
          <cell r="I24">
            <v>2150</v>
          </cell>
        </row>
        <row r="25">
          <cell r="H25">
            <v>209041</v>
          </cell>
        </row>
        <row r="26">
          <cell r="H26">
            <v>40350</v>
          </cell>
        </row>
        <row r="28">
          <cell r="H28">
            <v>385658</v>
          </cell>
          <cell r="I28">
            <v>13227</v>
          </cell>
          <cell r="J28">
            <v>0</v>
          </cell>
        </row>
        <row r="31">
          <cell r="H31">
            <v>665775</v>
          </cell>
          <cell r="I31">
            <v>155908.87999999998</v>
          </cell>
          <cell r="J31">
            <v>0</v>
          </cell>
        </row>
        <row r="35">
          <cell r="H35">
            <v>1135704</v>
          </cell>
          <cell r="I35">
            <v>0</v>
          </cell>
          <cell r="J35">
            <v>0</v>
          </cell>
        </row>
        <row r="40">
          <cell r="H40">
            <v>762938.1</v>
          </cell>
          <cell r="I40">
            <v>7000</v>
          </cell>
          <cell r="J40">
            <v>0</v>
          </cell>
        </row>
        <row r="43">
          <cell r="H43">
            <v>784249</v>
          </cell>
          <cell r="I43">
            <v>22995.94</v>
          </cell>
          <cell r="J43">
            <v>0</v>
          </cell>
        </row>
        <row r="46">
          <cell r="H46">
            <v>437491</v>
          </cell>
          <cell r="I46">
            <v>13978.87</v>
          </cell>
          <cell r="J46">
            <v>0</v>
          </cell>
        </row>
        <row r="50">
          <cell r="H50">
            <v>448600</v>
          </cell>
        </row>
        <row r="51">
          <cell r="H51">
            <v>171321</v>
          </cell>
        </row>
        <row r="52">
          <cell r="H52">
            <v>228525.15000000002</v>
          </cell>
          <cell r="I52">
            <v>0</v>
          </cell>
          <cell r="J52">
            <v>0</v>
          </cell>
        </row>
        <row r="69">
          <cell r="H69">
            <v>354247.7</v>
          </cell>
        </row>
        <row r="70">
          <cell r="H70">
            <v>3000</v>
          </cell>
          <cell r="I70">
            <v>0</v>
          </cell>
          <cell r="J70">
            <v>0</v>
          </cell>
        </row>
      </sheetData>
      <sheetData sheetId="9" refreshError="1">
        <row r="4">
          <cell r="H4">
            <v>4684.4799999999996</v>
          </cell>
          <cell r="I4">
            <v>0</v>
          </cell>
          <cell r="J4">
            <v>0</v>
          </cell>
        </row>
        <row r="12">
          <cell r="H12">
            <v>38628.360000000008</v>
          </cell>
          <cell r="I12">
            <v>0</v>
          </cell>
          <cell r="J12">
            <v>0</v>
          </cell>
        </row>
        <row r="29">
          <cell r="H29">
            <v>39572.840000000004</v>
          </cell>
          <cell r="I29">
            <v>23132.400000000001</v>
          </cell>
          <cell r="J29">
            <v>0</v>
          </cell>
        </row>
        <row r="45">
          <cell r="H45">
            <v>16311.189999999999</v>
          </cell>
          <cell r="I45">
            <v>35400</v>
          </cell>
          <cell r="J45">
            <v>0</v>
          </cell>
        </row>
        <row r="55">
          <cell r="H55">
            <v>127282.05</v>
          </cell>
          <cell r="I55">
            <v>265472.82</v>
          </cell>
          <cell r="J55">
            <v>0</v>
          </cell>
        </row>
        <row r="73">
          <cell r="H73">
            <v>7639.5599999999995</v>
          </cell>
          <cell r="I73">
            <v>0</v>
          </cell>
          <cell r="J73">
            <v>0</v>
          </cell>
        </row>
        <row r="80">
          <cell r="H80">
            <v>485.13</v>
          </cell>
          <cell r="I80">
            <v>0</v>
          </cell>
          <cell r="J80">
            <v>0</v>
          </cell>
        </row>
        <row r="91">
          <cell r="H91">
            <v>54800</v>
          </cell>
          <cell r="I91">
            <v>0</v>
          </cell>
          <cell r="J91">
            <v>0</v>
          </cell>
        </row>
      </sheetData>
      <sheetData sheetId="10" refreshError="1">
        <row r="4">
          <cell r="H4">
            <v>12590.36</v>
          </cell>
          <cell r="I4">
            <v>0</v>
          </cell>
          <cell r="J4">
            <v>0</v>
          </cell>
        </row>
        <row r="18">
          <cell r="H18">
            <v>139313.45000000001</v>
          </cell>
          <cell r="I18">
            <v>0</v>
          </cell>
          <cell r="J18">
            <v>0</v>
          </cell>
        </row>
        <row r="25">
          <cell r="H25">
            <v>4010.85</v>
          </cell>
          <cell r="I25">
            <v>3891.24</v>
          </cell>
          <cell r="J25">
            <v>0</v>
          </cell>
        </row>
        <row r="35">
          <cell r="H35">
            <v>528015.86</v>
          </cell>
          <cell r="I35">
            <v>0</v>
          </cell>
          <cell r="J35">
            <v>0</v>
          </cell>
        </row>
        <row r="110">
          <cell r="H110">
            <v>14968.659999999998</v>
          </cell>
          <cell r="I110">
            <v>0</v>
          </cell>
          <cell r="J110">
            <v>0</v>
          </cell>
        </row>
        <row r="122">
          <cell r="H122">
            <v>420</v>
          </cell>
          <cell r="I122">
            <v>0</v>
          </cell>
          <cell r="J122">
            <v>0</v>
          </cell>
        </row>
        <row r="125">
          <cell r="H125">
            <v>5000</v>
          </cell>
          <cell r="I125">
            <v>0</v>
          </cell>
          <cell r="J125">
            <v>0</v>
          </cell>
        </row>
      </sheetData>
      <sheetData sheetId="11" refreshError="1">
        <row r="5">
          <cell r="H5">
            <v>325533.99</v>
          </cell>
          <cell r="I5">
            <v>0</v>
          </cell>
          <cell r="J5">
            <v>0</v>
          </cell>
        </row>
        <row r="18">
          <cell r="H18">
            <v>1070</v>
          </cell>
          <cell r="I18">
            <v>0</v>
          </cell>
          <cell r="J18">
            <v>0</v>
          </cell>
        </row>
        <row r="20">
          <cell r="H20">
            <v>2434.04</v>
          </cell>
          <cell r="I20">
            <v>4808.1499999999996</v>
          </cell>
          <cell r="J20">
            <v>0</v>
          </cell>
        </row>
        <row r="37">
          <cell r="H37">
            <v>355.2</v>
          </cell>
          <cell r="I37">
            <v>0</v>
          </cell>
          <cell r="J37">
            <v>0</v>
          </cell>
        </row>
        <row r="41">
          <cell r="H41">
            <v>3614.3199999999997</v>
          </cell>
          <cell r="I41">
            <v>0</v>
          </cell>
          <cell r="J41">
            <v>0</v>
          </cell>
        </row>
        <row r="44">
          <cell r="H44">
            <v>13540.400000000001</v>
          </cell>
          <cell r="I44">
            <v>24845.96</v>
          </cell>
          <cell r="J44">
            <v>0</v>
          </cell>
        </row>
        <row r="58">
          <cell r="H58">
            <v>486.61</v>
          </cell>
          <cell r="I58">
            <v>0</v>
          </cell>
          <cell r="J58">
            <v>0</v>
          </cell>
        </row>
        <row r="60">
          <cell r="H60">
            <v>27003.919999999998</v>
          </cell>
          <cell r="I60">
            <v>0</v>
          </cell>
          <cell r="J60">
            <v>0</v>
          </cell>
        </row>
        <row r="64">
          <cell r="H64">
            <v>32276.370000000003</v>
          </cell>
          <cell r="I64">
            <v>24537.8</v>
          </cell>
          <cell r="J64">
            <v>0</v>
          </cell>
        </row>
        <row r="86">
          <cell r="H86">
            <v>0</v>
          </cell>
          <cell r="I86">
            <v>5719.2</v>
          </cell>
          <cell r="J86">
            <v>0</v>
          </cell>
        </row>
      </sheetData>
      <sheetData sheetId="12" refreshError="1">
        <row r="5">
          <cell r="H5">
            <v>12870</v>
          </cell>
          <cell r="I5">
            <v>0</v>
          </cell>
          <cell r="J5">
            <v>0</v>
          </cell>
        </row>
        <row r="8">
          <cell r="H8">
            <v>2140.3200000000002</v>
          </cell>
          <cell r="I8">
            <v>0</v>
          </cell>
          <cell r="J8">
            <v>0</v>
          </cell>
        </row>
        <row r="14">
          <cell r="H14">
            <v>61350</v>
          </cell>
          <cell r="I14">
            <v>0</v>
          </cell>
          <cell r="J14">
            <v>0</v>
          </cell>
        </row>
        <row r="17">
          <cell r="H17">
            <v>57070</v>
          </cell>
          <cell r="I17">
            <v>0</v>
          </cell>
          <cell r="J17">
            <v>0</v>
          </cell>
        </row>
        <row r="19">
          <cell r="H19">
            <v>0</v>
          </cell>
          <cell r="I19">
            <v>0</v>
          </cell>
          <cell r="J19">
            <v>0</v>
          </cell>
        </row>
        <row r="21">
          <cell r="H21">
            <v>43430</v>
          </cell>
          <cell r="I21">
            <v>0</v>
          </cell>
          <cell r="J21">
            <v>0</v>
          </cell>
        </row>
        <row r="25">
          <cell r="H25">
            <v>32300</v>
          </cell>
          <cell r="I25">
            <v>0</v>
          </cell>
          <cell r="J25">
            <v>0</v>
          </cell>
        </row>
        <row r="27">
          <cell r="H27">
            <v>23460</v>
          </cell>
          <cell r="I27">
            <v>0</v>
          </cell>
          <cell r="J27">
            <v>0</v>
          </cell>
        </row>
        <row r="29">
          <cell r="H29">
            <v>671697.46</v>
          </cell>
          <cell r="I29">
            <v>1334.64</v>
          </cell>
          <cell r="J29">
            <v>0</v>
          </cell>
        </row>
        <row r="44">
          <cell r="H44">
            <v>90300</v>
          </cell>
          <cell r="I44">
            <v>0</v>
          </cell>
          <cell r="J44">
            <v>0</v>
          </cell>
        </row>
        <row r="48">
          <cell r="H48">
            <v>36040</v>
          </cell>
          <cell r="I48">
            <v>0</v>
          </cell>
          <cell r="J48">
            <v>0</v>
          </cell>
        </row>
        <row r="52">
          <cell r="H52">
            <v>640</v>
          </cell>
          <cell r="I52">
            <v>0</v>
          </cell>
          <cell r="J52">
            <v>0</v>
          </cell>
        </row>
        <row r="54">
          <cell r="H54">
            <v>40190</v>
          </cell>
          <cell r="I54">
            <v>0</v>
          </cell>
          <cell r="J54">
            <v>0</v>
          </cell>
        </row>
        <row r="57">
          <cell r="H57">
            <v>4670</v>
          </cell>
          <cell r="I57">
            <v>0</v>
          </cell>
          <cell r="J57">
            <v>0</v>
          </cell>
        </row>
        <row r="59">
          <cell r="H59">
            <v>510.2</v>
          </cell>
          <cell r="I59">
            <v>0</v>
          </cell>
          <cell r="J59">
            <v>0</v>
          </cell>
        </row>
        <row r="71">
          <cell r="H71">
            <v>21005.609999999997</v>
          </cell>
          <cell r="I71">
            <v>0</v>
          </cell>
          <cell r="J71">
            <v>0</v>
          </cell>
        </row>
        <row r="95">
          <cell r="H95">
            <v>0</v>
          </cell>
          <cell r="I95">
            <v>0</v>
          </cell>
          <cell r="J95">
            <v>0</v>
          </cell>
        </row>
        <row r="97">
          <cell r="H97">
            <v>94332.040000000008</v>
          </cell>
          <cell r="I97">
            <v>0</v>
          </cell>
          <cell r="J97">
            <v>0</v>
          </cell>
        </row>
      </sheetData>
      <sheetData sheetId="13" refreshError="1">
        <row r="22">
          <cell r="H22">
            <v>283239.01</v>
          </cell>
          <cell r="I22">
            <v>0</v>
          </cell>
          <cell r="J22">
            <v>62192.93</v>
          </cell>
        </row>
      </sheetData>
      <sheetData sheetId="14" refreshError="1">
        <row r="4">
          <cell r="H4">
            <v>1502684.53</v>
          </cell>
          <cell r="I4">
            <v>0</v>
          </cell>
          <cell r="J4">
            <v>0</v>
          </cell>
        </row>
        <row r="96">
          <cell r="H96">
            <v>53360.05</v>
          </cell>
          <cell r="I96">
            <v>0</v>
          </cell>
          <cell r="J96">
            <v>3253989.74</v>
          </cell>
        </row>
      </sheetData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73126.780000000013</v>
          </cell>
          <cell r="O5">
            <v>0</v>
          </cell>
          <cell r="P5">
            <v>0</v>
          </cell>
          <cell r="Q5">
            <v>85075</v>
          </cell>
          <cell r="R5">
            <v>0</v>
          </cell>
          <cell r="S5">
            <v>0</v>
          </cell>
          <cell r="T5">
            <v>84553.160000000018</v>
          </cell>
          <cell r="U5">
            <v>0</v>
          </cell>
          <cell r="V5">
            <v>0</v>
          </cell>
        </row>
        <row r="16">
          <cell r="N16">
            <v>39538.14</v>
          </cell>
          <cell r="O16">
            <v>0</v>
          </cell>
          <cell r="P16">
            <v>0</v>
          </cell>
          <cell r="Q16">
            <v>40200</v>
          </cell>
          <cell r="R16">
            <v>0</v>
          </cell>
          <cell r="S16">
            <v>0</v>
          </cell>
          <cell r="T16">
            <v>38810.740000000005</v>
          </cell>
          <cell r="U16">
            <v>0</v>
          </cell>
          <cell r="V16">
            <v>0</v>
          </cell>
        </row>
        <row r="27">
          <cell r="N27">
            <v>59966.950000000004</v>
          </cell>
          <cell r="O27">
            <v>0</v>
          </cell>
          <cell r="P27">
            <v>0</v>
          </cell>
          <cell r="Q27">
            <v>37395</v>
          </cell>
          <cell r="R27">
            <v>0</v>
          </cell>
          <cell r="S27">
            <v>0</v>
          </cell>
          <cell r="T27">
            <v>36742.879999999997</v>
          </cell>
          <cell r="U27">
            <v>0</v>
          </cell>
          <cell r="V27">
            <v>0</v>
          </cell>
        </row>
        <row r="32">
          <cell r="N32">
            <v>3843.56</v>
          </cell>
          <cell r="O32">
            <v>0</v>
          </cell>
          <cell r="P32">
            <v>0</v>
          </cell>
          <cell r="Q32">
            <v>4800</v>
          </cell>
          <cell r="R32">
            <v>0</v>
          </cell>
          <cell r="S32">
            <v>0</v>
          </cell>
          <cell r="T32">
            <v>3126.2</v>
          </cell>
          <cell r="U32">
            <v>0</v>
          </cell>
          <cell r="V32">
            <v>0</v>
          </cell>
        </row>
        <row r="40">
          <cell r="N40">
            <v>18873.04</v>
          </cell>
          <cell r="O40">
            <v>0</v>
          </cell>
          <cell r="P40">
            <v>0</v>
          </cell>
          <cell r="Q40">
            <v>28988</v>
          </cell>
          <cell r="R40">
            <v>0</v>
          </cell>
          <cell r="S40">
            <v>0</v>
          </cell>
          <cell r="T40">
            <v>10881.39</v>
          </cell>
          <cell r="U40">
            <v>0</v>
          </cell>
          <cell r="V40">
            <v>0</v>
          </cell>
        </row>
        <row r="56">
          <cell r="N56">
            <v>0</v>
          </cell>
          <cell r="O56">
            <v>68928</v>
          </cell>
          <cell r="P56">
            <v>0</v>
          </cell>
          <cell r="Q56">
            <v>3724</v>
          </cell>
          <cell r="R56">
            <v>24000</v>
          </cell>
          <cell r="S56">
            <v>0</v>
          </cell>
          <cell r="T56">
            <v>0</v>
          </cell>
          <cell r="U56">
            <v>23256</v>
          </cell>
          <cell r="V56">
            <v>0</v>
          </cell>
        </row>
        <row r="60">
          <cell r="N60">
            <v>473.97999999999996</v>
          </cell>
          <cell r="O60">
            <v>67770.17</v>
          </cell>
          <cell r="P60">
            <v>0</v>
          </cell>
          <cell r="Q60">
            <v>7635</v>
          </cell>
          <cell r="R60">
            <v>77870</v>
          </cell>
          <cell r="S60">
            <v>0</v>
          </cell>
          <cell r="T60">
            <v>2141.46</v>
          </cell>
          <cell r="U60">
            <v>52397.84</v>
          </cell>
          <cell r="V60">
            <v>0</v>
          </cell>
        </row>
        <row r="77">
          <cell r="N77">
            <v>76364.48000000001</v>
          </cell>
          <cell r="O77">
            <v>0</v>
          </cell>
          <cell r="P77">
            <v>0</v>
          </cell>
          <cell r="Q77">
            <v>87465</v>
          </cell>
          <cell r="R77">
            <v>0</v>
          </cell>
          <cell r="S77">
            <v>0</v>
          </cell>
          <cell r="T77">
            <v>86530.23000000001</v>
          </cell>
          <cell r="U77">
            <v>0</v>
          </cell>
          <cell r="V77">
            <v>0</v>
          </cell>
        </row>
        <row r="85">
          <cell r="N85">
            <v>5450</v>
          </cell>
          <cell r="O85">
            <v>0</v>
          </cell>
          <cell r="P85">
            <v>0</v>
          </cell>
          <cell r="Q85">
            <v>6000</v>
          </cell>
          <cell r="R85">
            <v>0</v>
          </cell>
          <cell r="S85">
            <v>0</v>
          </cell>
          <cell r="T85">
            <v>5928</v>
          </cell>
          <cell r="U85">
            <v>0</v>
          </cell>
          <cell r="V85">
            <v>0</v>
          </cell>
        </row>
        <row r="89">
          <cell r="N89">
            <v>6541.25</v>
          </cell>
          <cell r="O89">
            <v>0</v>
          </cell>
          <cell r="P89">
            <v>0</v>
          </cell>
          <cell r="Q89">
            <v>7270</v>
          </cell>
          <cell r="R89">
            <v>0</v>
          </cell>
          <cell r="S89">
            <v>0</v>
          </cell>
          <cell r="T89">
            <v>5689.04</v>
          </cell>
          <cell r="U89">
            <v>0</v>
          </cell>
          <cell r="V89">
            <v>0</v>
          </cell>
        </row>
        <row r="92"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</sheetData>
      <sheetData sheetId="1">
        <row r="5">
          <cell r="N5">
            <v>231.12</v>
          </cell>
          <cell r="O5">
            <v>0</v>
          </cell>
          <cell r="P5">
            <v>0</v>
          </cell>
          <cell r="Q5">
            <v>800</v>
          </cell>
          <cell r="R5">
            <v>0</v>
          </cell>
          <cell r="S5">
            <v>0</v>
          </cell>
          <cell r="T5">
            <v>302.76</v>
          </cell>
          <cell r="U5">
            <v>0</v>
          </cell>
          <cell r="V5">
            <v>0</v>
          </cell>
        </row>
        <row r="7">
          <cell r="N7">
            <v>5627.3499999999995</v>
          </cell>
          <cell r="O7">
            <v>0</v>
          </cell>
          <cell r="P7">
            <v>0</v>
          </cell>
          <cell r="Q7">
            <v>4945</v>
          </cell>
          <cell r="R7">
            <v>0</v>
          </cell>
          <cell r="S7">
            <v>0</v>
          </cell>
          <cell r="T7">
            <v>4555.17</v>
          </cell>
          <cell r="U7">
            <v>0</v>
          </cell>
          <cell r="V7">
            <v>0</v>
          </cell>
        </row>
        <row r="12">
          <cell r="N12">
            <v>23316.080000000002</v>
          </cell>
          <cell r="O12">
            <v>0</v>
          </cell>
          <cell r="P12">
            <v>0</v>
          </cell>
          <cell r="Q12">
            <v>20655</v>
          </cell>
          <cell r="R12">
            <v>0</v>
          </cell>
          <cell r="S12">
            <v>0</v>
          </cell>
          <cell r="T12">
            <v>20616.54</v>
          </cell>
          <cell r="U12">
            <v>0</v>
          </cell>
          <cell r="V12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N29">
            <v>3000</v>
          </cell>
          <cell r="O29">
            <v>0</v>
          </cell>
          <cell r="P29">
            <v>0</v>
          </cell>
          <cell r="Q29">
            <v>3000</v>
          </cell>
          <cell r="R29">
            <v>0</v>
          </cell>
          <cell r="S29">
            <v>0</v>
          </cell>
          <cell r="T29">
            <v>3000</v>
          </cell>
          <cell r="U29">
            <v>0</v>
          </cell>
          <cell r="V29">
            <v>0</v>
          </cell>
        </row>
        <row r="32">
          <cell r="N32">
            <v>8039.57</v>
          </cell>
          <cell r="O32">
            <v>0</v>
          </cell>
          <cell r="P32">
            <v>0</v>
          </cell>
          <cell r="Q32">
            <v>10800</v>
          </cell>
          <cell r="R32">
            <v>0</v>
          </cell>
          <cell r="S32">
            <v>0</v>
          </cell>
          <cell r="T32">
            <v>6858.9499999999989</v>
          </cell>
          <cell r="U32">
            <v>0</v>
          </cell>
          <cell r="V32">
            <v>0</v>
          </cell>
        </row>
        <row r="46">
          <cell r="N46">
            <v>1408</v>
          </cell>
          <cell r="O46">
            <v>0</v>
          </cell>
          <cell r="P46">
            <v>0</v>
          </cell>
          <cell r="Q46">
            <v>4600</v>
          </cell>
          <cell r="R46">
            <v>0</v>
          </cell>
          <cell r="S46">
            <v>0</v>
          </cell>
          <cell r="T46">
            <v>1300</v>
          </cell>
          <cell r="U46">
            <v>0</v>
          </cell>
          <cell r="V46">
            <v>0</v>
          </cell>
        </row>
        <row r="51">
          <cell r="N51">
            <v>14113.509999999998</v>
          </cell>
          <cell r="O51">
            <v>0</v>
          </cell>
          <cell r="P51">
            <v>0</v>
          </cell>
          <cell r="Q51">
            <v>12572</v>
          </cell>
          <cell r="R51">
            <v>0</v>
          </cell>
          <cell r="S51">
            <v>0</v>
          </cell>
          <cell r="T51">
            <v>5741.2699999999995</v>
          </cell>
          <cell r="U51">
            <v>0</v>
          </cell>
          <cell r="V51">
            <v>0</v>
          </cell>
        </row>
      </sheetData>
      <sheetData sheetId="2">
        <row r="4">
          <cell r="N4">
            <v>45003.060000000005</v>
          </cell>
          <cell r="O4">
            <v>3870</v>
          </cell>
          <cell r="P4">
            <v>0</v>
          </cell>
          <cell r="Q4">
            <v>67180</v>
          </cell>
          <cell r="R4">
            <v>850</v>
          </cell>
          <cell r="S4">
            <v>0</v>
          </cell>
          <cell r="T4">
            <v>54666.520000000004</v>
          </cell>
          <cell r="U4">
            <v>822</v>
          </cell>
          <cell r="V4">
            <v>0</v>
          </cell>
        </row>
        <row r="20">
          <cell r="N20">
            <v>4061.41</v>
          </cell>
          <cell r="O20">
            <v>0</v>
          </cell>
          <cell r="P20">
            <v>0</v>
          </cell>
          <cell r="Q20">
            <v>21000</v>
          </cell>
          <cell r="R20">
            <v>0</v>
          </cell>
          <cell r="S20">
            <v>0</v>
          </cell>
          <cell r="T20">
            <v>13832.630000000001</v>
          </cell>
          <cell r="U20">
            <v>0</v>
          </cell>
          <cell r="V20">
            <v>0</v>
          </cell>
        </row>
        <row r="26">
          <cell r="N26">
            <v>1201</v>
          </cell>
          <cell r="O26">
            <v>0</v>
          </cell>
          <cell r="P26">
            <v>0</v>
          </cell>
          <cell r="Q26">
            <v>2000</v>
          </cell>
          <cell r="R26">
            <v>0</v>
          </cell>
          <cell r="S26">
            <v>0</v>
          </cell>
          <cell r="T26">
            <v>1206.24</v>
          </cell>
          <cell r="U26">
            <v>0</v>
          </cell>
          <cell r="V26">
            <v>0</v>
          </cell>
        </row>
        <row r="31">
          <cell r="N31">
            <v>2357.02</v>
          </cell>
          <cell r="O31">
            <v>0</v>
          </cell>
          <cell r="P31">
            <v>0</v>
          </cell>
          <cell r="Q31">
            <v>3005</v>
          </cell>
          <cell r="R31">
            <v>0</v>
          </cell>
          <cell r="S31">
            <v>0</v>
          </cell>
          <cell r="T31">
            <v>3001.7</v>
          </cell>
          <cell r="U31">
            <v>0</v>
          </cell>
          <cell r="V31">
            <v>0</v>
          </cell>
        </row>
        <row r="34">
          <cell r="N34">
            <v>173217.00000000003</v>
          </cell>
          <cell r="O34">
            <v>2051072.15</v>
          </cell>
          <cell r="P34">
            <v>0</v>
          </cell>
          <cell r="Q34">
            <v>198963</v>
          </cell>
          <cell r="R34">
            <v>196585</v>
          </cell>
          <cell r="S34">
            <v>0</v>
          </cell>
          <cell r="T34">
            <v>174456.89000000004</v>
          </cell>
          <cell r="U34">
            <v>195235.36</v>
          </cell>
          <cell r="V34">
            <v>0</v>
          </cell>
        </row>
        <row r="84">
          <cell r="N84">
            <v>1930.1399999999999</v>
          </cell>
          <cell r="O84">
            <v>66723.81</v>
          </cell>
          <cell r="P84">
            <v>0</v>
          </cell>
          <cell r="Q84">
            <v>10101</v>
          </cell>
          <cell r="R84">
            <v>16145</v>
          </cell>
          <cell r="S84">
            <v>0</v>
          </cell>
          <cell r="T84">
            <v>4577.01</v>
          </cell>
          <cell r="U84">
            <v>16140.1</v>
          </cell>
          <cell r="V84">
            <v>0</v>
          </cell>
        </row>
        <row r="89">
          <cell r="N89">
            <v>6711.8</v>
          </cell>
          <cell r="O89">
            <v>0</v>
          </cell>
          <cell r="P89">
            <v>0</v>
          </cell>
          <cell r="Q89">
            <v>11500</v>
          </cell>
          <cell r="R89">
            <v>0</v>
          </cell>
          <cell r="S89">
            <v>0</v>
          </cell>
          <cell r="T89">
            <v>10241.719999999999</v>
          </cell>
          <cell r="U89">
            <v>0</v>
          </cell>
          <cell r="V89">
            <v>0</v>
          </cell>
        </row>
        <row r="95">
          <cell r="N95">
            <v>27.35</v>
          </cell>
          <cell r="O95">
            <v>0</v>
          </cell>
          <cell r="P95">
            <v>0</v>
          </cell>
          <cell r="Q95">
            <v>210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</sheetData>
      <sheetData sheetId="3">
        <row r="4">
          <cell r="N4">
            <v>22668.84</v>
          </cell>
          <cell r="O4">
            <v>0</v>
          </cell>
          <cell r="P4">
            <v>0</v>
          </cell>
          <cell r="Q4">
            <v>33750</v>
          </cell>
          <cell r="R4">
            <v>0</v>
          </cell>
          <cell r="S4">
            <v>0</v>
          </cell>
          <cell r="T4">
            <v>25865.08</v>
          </cell>
          <cell r="U4">
            <v>0</v>
          </cell>
          <cell r="V4">
            <v>0</v>
          </cell>
        </row>
        <row r="17">
          <cell r="N17">
            <v>22410.2</v>
          </cell>
          <cell r="O17">
            <v>0</v>
          </cell>
          <cell r="P17">
            <v>0</v>
          </cell>
          <cell r="Q17">
            <v>25700</v>
          </cell>
          <cell r="R17">
            <v>0</v>
          </cell>
          <cell r="S17">
            <v>0</v>
          </cell>
          <cell r="T17">
            <v>23847.520000000004</v>
          </cell>
          <cell r="U17">
            <v>0</v>
          </cell>
          <cell r="V17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Q28">
            <v>2000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H30"/>
          <cell r="I30"/>
          <cell r="J30"/>
          <cell r="N30"/>
          <cell r="O30"/>
          <cell r="P30"/>
          <cell r="Q30"/>
          <cell r="R30"/>
          <cell r="S30"/>
          <cell r="T30"/>
          <cell r="U30"/>
          <cell r="V30"/>
        </row>
      </sheetData>
      <sheetData sheetId="4">
        <row r="5">
          <cell r="N5">
            <v>516795.72000000003</v>
          </cell>
          <cell r="O5">
            <v>0</v>
          </cell>
          <cell r="P5">
            <v>14365.76</v>
          </cell>
          <cell r="Q5">
            <v>568220</v>
          </cell>
          <cell r="R5">
            <v>6100</v>
          </cell>
          <cell r="S5">
            <v>13500</v>
          </cell>
          <cell r="T5">
            <v>555209.83000000007</v>
          </cell>
          <cell r="U5">
            <v>6008.4</v>
          </cell>
          <cell r="V5">
            <v>12243.94</v>
          </cell>
        </row>
        <row r="59">
          <cell r="N59">
            <v>97906.209999999992</v>
          </cell>
          <cell r="O59">
            <v>0</v>
          </cell>
          <cell r="P59">
            <v>0</v>
          </cell>
          <cell r="Q59">
            <v>115100</v>
          </cell>
          <cell r="R59">
            <v>0</v>
          </cell>
          <cell r="S59">
            <v>0</v>
          </cell>
          <cell r="T59">
            <v>113537.43999999999</v>
          </cell>
          <cell r="U59">
            <v>0</v>
          </cell>
          <cell r="V59">
            <v>0</v>
          </cell>
        </row>
        <row r="81">
          <cell r="N81">
            <v>51328.92</v>
          </cell>
          <cell r="O81">
            <v>0</v>
          </cell>
          <cell r="P81">
            <v>0</v>
          </cell>
          <cell r="Q81">
            <v>56465</v>
          </cell>
          <cell r="R81">
            <v>0</v>
          </cell>
          <cell r="S81">
            <v>0</v>
          </cell>
          <cell r="T81">
            <v>56407.02</v>
          </cell>
          <cell r="U81">
            <v>0</v>
          </cell>
          <cell r="V81">
            <v>0</v>
          </cell>
        </row>
        <row r="84">
          <cell r="N84">
            <v>54009.369999999995</v>
          </cell>
          <cell r="O84">
            <v>0</v>
          </cell>
          <cell r="P84">
            <v>0</v>
          </cell>
          <cell r="Q84">
            <v>59585</v>
          </cell>
          <cell r="R84">
            <v>0</v>
          </cell>
          <cell r="S84">
            <v>0</v>
          </cell>
          <cell r="T84">
            <v>58621.86</v>
          </cell>
          <cell r="U84">
            <v>0</v>
          </cell>
          <cell r="V84">
            <v>0</v>
          </cell>
        </row>
        <row r="92"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4">
          <cell r="N94">
            <v>3677.6800000000003</v>
          </cell>
          <cell r="O94">
            <v>0</v>
          </cell>
          <cell r="P94">
            <v>0</v>
          </cell>
          <cell r="Q94">
            <v>33790</v>
          </cell>
          <cell r="R94">
            <v>5100</v>
          </cell>
          <cell r="S94">
            <v>0</v>
          </cell>
          <cell r="T94">
            <v>33354.810000000005</v>
          </cell>
          <cell r="U94">
            <v>5084.46</v>
          </cell>
          <cell r="V94">
            <v>0</v>
          </cell>
        </row>
        <row r="110">
          <cell r="N110">
            <v>0</v>
          </cell>
          <cell r="O110">
            <v>269820.08</v>
          </cell>
          <cell r="P110">
            <v>0</v>
          </cell>
          <cell r="Q110">
            <v>0</v>
          </cell>
          <cell r="R110">
            <v>115000</v>
          </cell>
          <cell r="S110">
            <v>0</v>
          </cell>
          <cell r="T110">
            <v>0</v>
          </cell>
          <cell r="U110">
            <v>115000</v>
          </cell>
          <cell r="V110">
            <v>0</v>
          </cell>
        </row>
        <row r="117">
          <cell r="N117">
            <v>111280.07</v>
          </cell>
          <cell r="O117">
            <v>0</v>
          </cell>
          <cell r="P117">
            <v>0</v>
          </cell>
          <cell r="Q117">
            <v>88300</v>
          </cell>
          <cell r="R117">
            <v>0</v>
          </cell>
          <cell r="S117">
            <v>0</v>
          </cell>
          <cell r="T117">
            <v>88258.44</v>
          </cell>
          <cell r="U117">
            <v>0</v>
          </cell>
          <cell r="V117">
            <v>0</v>
          </cell>
        </row>
        <row r="120">
          <cell r="N120">
            <v>88978.3</v>
          </cell>
          <cell r="O120">
            <v>0</v>
          </cell>
          <cell r="P120">
            <v>0</v>
          </cell>
          <cell r="Q120">
            <v>96900</v>
          </cell>
          <cell r="R120">
            <v>0</v>
          </cell>
          <cell r="S120">
            <v>0</v>
          </cell>
          <cell r="T120">
            <v>90873.68</v>
          </cell>
          <cell r="U120">
            <v>0</v>
          </cell>
          <cell r="V120">
            <v>0</v>
          </cell>
        </row>
        <row r="123"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7"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9">
          <cell r="N129">
            <v>7000</v>
          </cell>
          <cell r="O129">
            <v>0</v>
          </cell>
          <cell r="P129">
            <v>0</v>
          </cell>
          <cell r="Q129">
            <v>7000</v>
          </cell>
          <cell r="R129">
            <v>0</v>
          </cell>
          <cell r="S129">
            <v>0</v>
          </cell>
          <cell r="T129">
            <v>7000</v>
          </cell>
          <cell r="U129">
            <v>0</v>
          </cell>
          <cell r="V129">
            <v>0</v>
          </cell>
        </row>
      </sheetData>
      <sheetData sheetId="5">
        <row r="5">
          <cell r="N5">
            <v>4049.6</v>
          </cell>
          <cell r="O5">
            <v>310128.13</v>
          </cell>
          <cell r="P5">
            <v>0</v>
          </cell>
          <cell r="Q5">
            <v>7870</v>
          </cell>
          <cell r="R5">
            <v>230000</v>
          </cell>
          <cell r="S5">
            <v>0</v>
          </cell>
          <cell r="T5">
            <v>7858.42</v>
          </cell>
          <cell r="U5">
            <v>57407.519999999997</v>
          </cell>
          <cell r="V5">
            <v>0</v>
          </cell>
        </row>
        <row r="10">
          <cell r="N10">
            <v>558163.04</v>
          </cell>
          <cell r="O10">
            <v>7939.08</v>
          </cell>
          <cell r="P10">
            <v>0</v>
          </cell>
          <cell r="Q10">
            <v>615700</v>
          </cell>
          <cell r="R10">
            <v>0</v>
          </cell>
          <cell r="S10">
            <v>0</v>
          </cell>
          <cell r="T10">
            <v>614904.25</v>
          </cell>
          <cell r="U10">
            <v>0</v>
          </cell>
          <cell r="V10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N30">
            <v>108161.06000000001</v>
          </cell>
          <cell r="O30">
            <v>0</v>
          </cell>
          <cell r="P30">
            <v>0</v>
          </cell>
          <cell r="Q30">
            <v>113694</v>
          </cell>
          <cell r="R30">
            <v>0</v>
          </cell>
          <cell r="S30">
            <v>0</v>
          </cell>
          <cell r="T30">
            <v>113332.84999999999</v>
          </cell>
          <cell r="U30">
            <v>0</v>
          </cell>
          <cell r="V30">
            <v>0</v>
          </cell>
        </row>
      </sheetData>
      <sheetData sheetId="6">
        <row r="5"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N7">
            <v>0</v>
          </cell>
          <cell r="O7">
            <v>267388.28999999998</v>
          </cell>
          <cell r="P7">
            <v>0</v>
          </cell>
          <cell r="Q7">
            <v>0</v>
          </cell>
          <cell r="R7">
            <v>346200</v>
          </cell>
          <cell r="S7">
            <v>0</v>
          </cell>
          <cell r="T7">
            <v>0</v>
          </cell>
          <cell r="U7">
            <v>338644.5</v>
          </cell>
          <cell r="V7">
            <v>0</v>
          </cell>
        </row>
        <row r="15">
          <cell r="N15">
            <v>100213.08</v>
          </cell>
          <cell r="O15">
            <v>0</v>
          </cell>
          <cell r="P15">
            <v>0</v>
          </cell>
          <cell r="Q15">
            <v>140000</v>
          </cell>
          <cell r="R15">
            <v>0</v>
          </cell>
          <cell r="S15">
            <v>0</v>
          </cell>
          <cell r="T15">
            <v>139473.84</v>
          </cell>
          <cell r="U15">
            <v>0</v>
          </cell>
          <cell r="V15">
            <v>0</v>
          </cell>
        </row>
        <row r="17">
          <cell r="N17">
            <v>245074.72</v>
          </cell>
          <cell r="O17">
            <v>0</v>
          </cell>
          <cell r="P17">
            <v>0</v>
          </cell>
          <cell r="Q17">
            <v>207340</v>
          </cell>
          <cell r="R17">
            <v>0</v>
          </cell>
          <cell r="S17">
            <v>0</v>
          </cell>
          <cell r="T17">
            <v>202120.95999999999</v>
          </cell>
          <cell r="U17">
            <v>0</v>
          </cell>
          <cell r="V17">
            <v>0</v>
          </cell>
        </row>
        <row r="19">
          <cell r="N19">
            <v>79082.53</v>
          </cell>
          <cell r="O19">
            <v>0</v>
          </cell>
          <cell r="P19">
            <v>0</v>
          </cell>
          <cell r="Q19">
            <v>91675</v>
          </cell>
          <cell r="R19">
            <v>0</v>
          </cell>
          <cell r="S19">
            <v>0</v>
          </cell>
          <cell r="T19">
            <v>86153.89</v>
          </cell>
          <cell r="U19">
            <v>0</v>
          </cell>
          <cell r="V19">
            <v>0</v>
          </cell>
        </row>
        <row r="26">
          <cell r="N26">
            <v>29989.919999999998</v>
          </cell>
          <cell r="O26">
            <v>0</v>
          </cell>
          <cell r="P26">
            <v>0</v>
          </cell>
          <cell r="Q26">
            <v>30000</v>
          </cell>
          <cell r="R26">
            <v>0</v>
          </cell>
          <cell r="S26">
            <v>0</v>
          </cell>
          <cell r="T26">
            <v>28517.279999999999</v>
          </cell>
          <cell r="U26">
            <v>0</v>
          </cell>
          <cell r="V26">
            <v>0</v>
          </cell>
        </row>
        <row r="28">
          <cell r="N28">
            <v>24610.55</v>
          </cell>
          <cell r="O28">
            <v>0</v>
          </cell>
          <cell r="P28">
            <v>0</v>
          </cell>
          <cell r="Q28">
            <v>30200</v>
          </cell>
          <cell r="R28">
            <v>0</v>
          </cell>
          <cell r="S28">
            <v>0</v>
          </cell>
          <cell r="T28">
            <v>30121.41</v>
          </cell>
          <cell r="U28">
            <v>0</v>
          </cell>
          <cell r="V28">
            <v>0</v>
          </cell>
        </row>
        <row r="31">
          <cell r="N31">
            <v>520.79999999999995</v>
          </cell>
          <cell r="O31">
            <v>864341.04</v>
          </cell>
          <cell r="P31">
            <v>0</v>
          </cell>
          <cell r="Q31">
            <v>295</v>
          </cell>
          <cell r="R31">
            <v>78898</v>
          </cell>
          <cell r="S31">
            <v>0</v>
          </cell>
          <cell r="T31">
            <v>294</v>
          </cell>
          <cell r="U31">
            <v>76172.899999999994</v>
          </cell>
          <cell r="V31">
            <v>0</v>
          </cell>
        </row>
        <row r="33">
          <cell r="N33">
            <v>39963.46</v>
          </cell>
          <cell r="O33">
            <v>29946.720000000001</v>
          </cell>
          <cell r="P33">
            <v>0</v>
          </cell>
          <cell r="Q33">
            <v>68460</v>
          </cell>
          <cell r="R33">
            <v>50000</v>
          </cell>
          <cell r="S33">
            <v>0</v>
          </cell>
          <cell r="T33">
            <v>65849.84</v>
          </cell>
          <cell r="U33">
            <v>49925.760000000002</v>
          </cell>
          <cell r="V33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N4">
            <v>80790.98</v>
          </cell>
          <cell r="O4">
            <v>0</v>
          </cell>
          <cell r="P4">
            <v>0</v>
          </cell>
          <cell r="Q4">
            <v>170000</v>
          </cell>
          <cell r="R4">
            <v>0</v>
          </cell>
          <cell r="S4">
            <v>0</v>
          </cell>
          <cell r="T4">
            <v>169999.69</v>
          </cell>
          <cell r="U4">
            <v>0</v>
          </cell>
          <cell r="V4">
            <v>0</v>
          </cell>
        </row>
        <row r="7">
          <cell r="N7">
            <v>172.5</v>
          </cell>
          <cell r="O7">
            <v>0</v>
          </cell>
          <cell r="P7">
            <v>0</v>
          </cell>
          <cell r="Q7">
            <v>3920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</sheetData>
      <sheetData sheetId="8">
        <row r="4">
          <cell r="N4">
            <v>3878.35</v>
          </cell>
          <cell r="O4">
            <v>0</v>
          </cell>
          <cell r="P4">
            <v>0</v>
          </cell>
          <cell r="Q4">
            <v>4000</v>
          </cell>
          <cell r="R4">
            <v>0</v>
          </cell>
          <cell r="S4">
            <v>0</v>
          </cell>
          <cell r="T4">
            <v>3995.74</v>
          </cell>
          <cell r="U4">
            <v>0</v>
          </cell>
          <cell r="V4">
            <v>0</v>
          </cell>
        </row>
        <row r="20">
          <cell r="I20"/>
          <cell r="J20"/>
          <cell r="N20">
            <v>174155</v>
          </cell>
          <cell r="O20"/>
          <cell r="P20"/>
          <cell r="Q20">
            <v>179459</v>
          </cell>
          <cell r="R20">
            <v>16640</v>
          </cell>
          <cell r="S20"/>
          <cell r="T20">
            <v>179459</v>
          </cell>
          <cell r="U20">
            <v>16439.84</v>
          </cell>
          <cell r="V20"/>
        </row>
        <row r="21">
          <cell r="I21"/>
          <cell r="J21"/>
          <cell r="N21">
            <v>312191</v>
          </cell>
          <cell r="O21"/>
          <cell r="P21"/>
          <cell r="Q21">
            <v>307535</v>
          </cell>
          <cell r="R21">
            <v>149000</v>
          </cell>
          <cell r="S21"/>
          <cell r="T21">
            <v>307535</v>
          </cell>
          <cell r="U21">
            <v>148217.89000000001</v>
          </cell>
          <cell r="V21"/>
        </row>
        <row r="22">
          <cell r="I22"/>
          <cell r="J22"/>
          <cell r="N22">
            <v>406089</v>
          </cell>
          <cell r="O22">
            <v>7609.49</v>
          </cell>
          <cell r="P22"/>
          <cell r="Q22">
            <v>435853</v>
          </cell>
          <cell r="R22">
            <v>0</v>
          </cell>
          <cell r="S22"/>
          <cell r="T22">
            <v>435853</v>
          </cell>
          <cell r="U22"/>
          <cell r="V22"/>
        </row>
        <row r="23">
          <cell r="H23"/>
          <cell r="I23"/>
          <cell r="J23"/>
          <cell r="N23"/>
          <cell r="O23"/>
          <cell r="P23"/>
          <cell r="Q23"/>
          <cell r="R23"/>
          <cell r="S23"/>
          <cell r="T23"/>
          <cell r="U23"/>
          <cell r="V23"/>
        </row>
        <row r="24">
          <cell r="J24"/>
          <cell r="N24">
            <v>219549</v>
          </cell>
          <cell r="O24"/>
          <cell r="P24"/>
          <cell r="Q24">
            <v>224380</v>
          </cell>
          <cell r="R24">
            <v>28000</v>
          </cell>
          <cell r="S24"/>
          <cell r="T24">
            <v>224380</v>
          </cell>
          <cell r="U24">
            <v>27976.17</v>
          </cell>
          <cell r="V24"/>
        </row>
        <row r="25">
          <cell r="J25"/>
          <cell r="N25">
            <v>234040</v>
          </cell>
          <cell r="O25">
            <v>2565</v>
          </cell>
          <cell r="P25"/>
          <cell r="Q25">
            <v>243875</v>
          </cell>
          <cell r="R25">
            <v>2600</v>
          </cell>
          <cell r="S25"/>
          <cell r="T25">
            <v>243875</v>
          </cell>
          <cell r="U25">
            <v>2599.1999999999998</v>
          </cell>
          <cell r="V25"/>
        </row>
        <row r="26">
          <cell r="I26"/>
          <cell r="J26"/>
          <cell r="N26">
            <v>218787</v>
          </cell>
          <cell r="O26"/>
          <cell r="P26"/>
          <cell r="Q26">
            <v>232833</v>
          </cell>
          <cell r="R26">
            <v>6200</v>
          </cell>
          <cell r="S26"/>
          <cell r="T26">
            <v>232833</v>
          </cell>
          <cell r="U26">
            <v>6200</v>
          </cell>
          <cell r="V26"/>
        </row>
        <row r="27">
          <cell r="I27"/>
          <cell r="J27"/>
          <cell r="N27">
            <v>45000</v>
          </cell>
          <cell r="O27"/>
          <cell r="P27"/>
          <cell r="Q27">
            <v>59900</v>
          </cell>
          <cell r="R27"/>
          <cell r="S27"/>
          <cell r="T27">
            <v>59900</v>
          </cell>
          <cell r="U27"/>
          <cell r="V27"/>
        </row>
        <row r="29">
          <cell r="N29">
            <v>457252</v>
          </cell>
          <cell r="O29">
            <v>10000</v>
          </cell>
          <cell r="P29">
            <v>0</v>
          </cell>
          <cell r="Q29">
            <v>512433</v>
          </cell>
          <cell r="R29">
            <v>13000</v>
          </cell>
          <cell r="S29">
            <v>0</v>
          </cell>
          <cell r="T29">
            <v>512433</v>
          </cell>
          <cell r="U29">
            <v>13000</v>
          </cell>
          <cell r="V29">
            <v>0</v>
          </cell>
        </row>
        <row r="32">
          <cell r="N32">
            <v>707851</v>
          </cell>
          <cell r="O32">
            <v>57166.01</v>
          </cell>
          <cell r="P32">
            <v>0</v>
          </cell>
          <cell r="Q32">
            <v>790626</v>
          </cell>
          <cell r="R32">
            <v>78081</v>
          </cell>
          <cell r="S32">
            <v>0</v>
          </cell>
          <cell r="T32">
            <v>790626</v>
          </cell>
          <cell r="U32">
            <v>77979.960000000006</v>
          </cell>
          <cell r="V32">
            <v>0</v>
          </cell>
        </row>
        <row r="36">
          <cell r="N36">
            <v>1215106</v>
          </cell>
          <cell r="O36">
            <v>87699.61</v>
          </cell>
          <cell r="P36">
            <v>0</v>
          </cell>
          <cell r="Q36">
            <v>1408642</v>
          </cell>
          <cell r="R36">
            <v>34707</v>
          </cell>
          <cell r="S36">
            <v>0</v>
          </cell>
          <cell r="T36">
            <v>1408642</v>
          </cell>
          <cell r="U36">
            <v>34703.129999999997</v>
          </cell>
          <cell r="V36">
            <v>0</v>
          </cell>
        </row>
        <row r="41">
          <cell r="N41">
            <v>812680.9</v>
          </cell>
          <cell r="O41">
            <v>1843</v>
          </cell>
          <cell r="P41">
            <v>0</v>
          </cell>
          <cell r="Q41">
            <v>985047</v>
          </cell>
          <cell r="R41">
            <v>96600</v>
          </cell>
          <cell r="S41">
            <v>0</v>
          </cell>
          <cell r="T41">
            <v>985045.2</v>
          </cell>
          <cell r="U41">
            <v>96565.8</v>
          </cell>
          <cell r="V41">
            <v>0</v>
          </cell>
        </row>
        <row r="44">
          <cell r="N44">
            <v>807601</v>
          </cell>
          <cell r="O44">
            <v>119434.05</v>
          </cell>
          <cell r="P44">
            <v>0</v>
          </cell>
          <cell r="Q44">
            <v>918823</v>
          </cell>
          <cell r="R44">
            <v>33300</v>
          </cell>
          <cell r="S44">
            <v>0</v>
          </cell>
          <cell r="T44">
            <v>918823</v>
          </cell>
          <cell r="U44">
            <v>33262.26</v>
          </cell>
          <cell r="V44">
            <v>0</v>
          </cell>
        </row>
        <row r="47">
          <cell r="N47">
            <v>502001</v>
          </cell>
          <cell r="O47">
            <v>0</v>
          </cell>
          <cell r="P47">
            <v>0</v>
          </cell>
          <cell r="Q47">
            <v>559405</v>
          </cell>
          <cell r="R47">
            <v>10747</v>
          </cell>
          <cell r="S47">
            <v>0</v>
          </cell>
          <cell r="T47">
            <v>559405</v>
          </cell>
          <cell r="U47">
            <v>10667.71</v>
          </cell>
          <cell r="V47">
            <v>0</v>
          </cell>
        </row>
        <row r="51">
          <cell r="I51"/>
          <cell r="J51"/>
          <cell r="N51">
            <v>490859</v>
          </cell>
          <cell r="O51"/>
          <cell r="P51"/>
          <cell r="Q51">
            <v>557875</v>
          </cell>
          <cell r="R51">
            <v>70100</v>
          </cell>
          <cell r="S51"/>
          <cell r="T51">
            <v>557875</v>
          </cell>
          <cell r="U51">
            <v>69949.67</v>
          </cell>
          <cell r="V51"/>
        </row>
        <row r="52">
          <cell r="I52"/>
          <cell r="J52"/>
          <cell r="N52">
            <v>197111</v>
          </cell>
          <cell r="O52">
            <v>75942</v>
          </cell>
          <cell r="P52"/>
          <cell r="Q52">
            <v>210874</v>
          </cell>
          <cell r="R52">
            <v>56000</v>
          </cell>
          <cell r="S52"/>
          <cell r="T52">
            <v>210874</v>
          </cell>
          <cell r="U52">
            <v>55930.33</v>
          </cell>
          <cell r="V52"/>
        </row>
        <row r="53">
          <cell r="N53">
            <v>259846.38999999998</v>
          </cell>
          <cell r="O53">
            <v>0</v>
          </cell>
          <cell r="P53">
            <v>0</v>
          </cell>
          <cell r="Q53">
            <v>260193</v>
          </cell>
          <cell r="R53">
            <v>0</v>
          </cell>
          <cell r="S53">
            <v>0</v>
          </cell>
          <cell r="T53">
            <v>258416.58000000002</v>
          </cell>
          <cell r="U53">
            <v>0</v>
          </cell>
          <cell r="V53">
            <v>0</v>
          </cell>
        </row>
        <row r="70">
          <cell r="I70"/>
          <cell r="J70"/>
          <cell r="N70">
            <v>401455.82</v>
          </cell>
          <cell r="O70"/>
          <cell r="P70"/>
          <cell r="Q70">
            <v>577010</v>
          </cell>
          <cell r="R70">
            <v>14591</v>
          </cell>
          <cell r="S70"/>
          <cell r="T70">
            <v>470295.67</v>
          </cell>
          <cell r="U70">
            <v>13220</v>
          </cell>
          <cell r="V70"/>
        </row>
        <row r="71">
          <cell r="N71">
            <v>3068.18</v>
          </cell>
          <cell r="O71">
            <v>0</v>
          </cell>
          <cell r="P71">
            <v>0</v>
          </cell>
          <cell r="Q71">
            <v>15448</v>
          </cell>
          <cell r="R71">
            <v>0</v>
          </cell>
          <cell r="S71">
            <v>0</v>
          </cell>
          <cell r="T71">
            <v>2878.63</v>
          </cell>
          <cell r="U71">
            <v>0</v>
          </cell>
          <cell r="V71">
            <v>0</v>
          </cell>
        </row>
        <row r="78">
          <cell r="N78">
            <v>461499.01</v>
          </cell>
          <cell r="O78"/>
          <cell r="P78"/>
          <cell r="Q78">
            <v>674383</v>
          </cell>
          <cell r="R78"/>
          <cell r="S78"/>
          <cell r="T78">
            <v>529127.59</v>
          </cell>
          <cell r="U78"/>
          <cell r="V78"/>
        </row>
      </sheetData>
      <sheetData sheetId="9">
        <row r="4">
          <cell r="N4">
            <v>16618.190000000002</v>
          </cell>
          <cell r="O4">
            <v>0</v>
          </cell>
          <cell r="P4">
            <v>0</v>
          </cell>
          <cell r="Q4">
            <v>8000</v>
          </cell>
          <cell r="R4">
            <v>0</v>
          </cell>
          <cell r="S4">
            <v>0</v>
          </cell>
          <cell r="T4">
            <v>1901.47</v>
          </cell>
          <cell r="U4">
            <v>0</v>
          </cell>
          <cell r="V4">
            <v>0</v>
          </cell>
        </row>
        <row r="12">
          <cell r="N12">
            <v>42142.86</v>
          </cell>
          <cell r="O12">
            <v>15000</v>
          </cell>
          <cell r="P12">
            <v>0</v>
          </cell>
          <cell r="Q12">
            <v>50100</v>
          </cell>
          <cell r="R12">
            <v>0</v>
          </cell>
          <cell r="S12">
            <v>0</v>
          </cell>
          <cell r="T12">
            <v>43355.839999999997</v>
          </cell>
          <cell r="U12">
            <v>0</v>
          </cell>
          <cell r="V12">
            <v>0</v>
          </cell>
        </row>
        <row r="30">
          <cell r="N30">
            <v>50284.31</v>
          </cell>
          <cell r="O30">
            <v>12488</v>
          </cell>
          <cell r="P30">
            <v>0</v>
          </cell>
          <cell r="Q30">
            <v>57700</v>
          </cell>
          <cell r="R30">
            <v>0</v>
          </cell>
          <cell r="S30">
            <v>0</v>
          </cell>
          <cell r="T30">
            <v>51243.74</v>
          </cell>
          <cell r="U30">
            <v>0</v>
          </cell>
          <cell r="V30">
            <v>0</v>
          </cell>
        </row>
        <row r="47">
          <cell r="N47">
            <v>18887.89</v>
          </cell>
          <cell r="O47">
            <v>0</v>
          </cell>
          <cell r="P47">
            <v>0</v>
          </cell>
          <cell r="Q47">
            <v>20900</v>
          </cell>
          <cell r="R47">
            <v>0</v>
          </cell>
          <cell r="S47">
            <v>0</v>
          </cell>
          <cell r="T47">
            <v>15717.44</v>
          </cell>
          <cell r="U47">
            <v>0</v>
          </cell>
          <cell r="V47">
            <v>0</v>
          </cell>
        </row>
        <row r="57">
          <cell r="N57">
            <v>174077.45</v>
          </cell>
          <cell r="O57">
            <v>0</v>
          </cell>
          <cell r="P57">
            <v>0</v>
          </cell>
          <cell r="Q57">
            <v>189050</v>
          </cell>
          <cell r="R57">
            <v>17170</v>
          </cell>
          <cell r="S57">
            <v>0</v>
          </cell>
          <cell r="T57">
            <v>175743.26000000004</v>
          </cell>
          <cell r="U57">
            <v>17167.099999999999</v>
          </cell>
          <cell r="V57">
            <v>0</v>
          </cell>
        </row>
        <row r="77">
          <cell r="N77">
            <v>10117.540000000001</v>
          </cell>
          <cell r="O77">
            <v>0</v>
          </cell>
          <cell r="P77">
            <v>0</v>
          </cell>
          <cell r="Q77">
            <v>10750</v>
          </cell>
          <cell r="R77">
            <v>0</v>
          </cell>
          <cell r="S77">
            <v>0</v>
          </cell>
          <cell r="T77">
            <v>7084.45</v>
          </cell>
          <cell r="U77">
            <v>0</v>
          </cell>
          <cell r="V77">
            <v>0</v>
          </cell>
        </row>
        <row r="85">
          <cell r="N85">
            <v>296.99</v>
          </cell>
          <cell r="O85">
            <v>0</v>
          </cell>
          <cell r="P85">
            <v>0</v>
          </cell>
          <cell r="Q85">
            <v>1200</v>
          </cell>
          <cell r="R85">
            <v>0</v>
          </cell>
          <cell r="S85">
            <v>0</v>
          </cell>
          <cell r="T85">
            <v>266.20999999999998</v>
          </cell>
          <cell r="U85">
            <v>0</v>
          </cell>
          <cell r="V85">
            <v>0</v>
          </cell>
        </row>
        <row r="90">
          <cell r="N90">
            <v>6828</v>
          </cell>
          <cell r="O90">
            <v>0</v>
          </cell>
          <cell r="P90">
            <v>0</v>
          </cell>
          <cell r="Q90">
            <v>25810</v>
          </cell>
          <cell r="R90">
            <v>0</v>
          </cell>
          <cell r="S90">
            <v>0</v>
          </cell>
          <cell r="T90">
            <v>18499.900000000001</v>
          </cell>
          <cell r="U90">
            <v>0</v>
          </cell>
          <cell r="V90">
            <v>0</v>
          </cell>
        </row>
        <row r="98">
          <cell r="N98">
            <v>59999.95</v>
          </cell>
          <cell r="O98">
            <v>0</v>
          </cell>
          <cell r="P98">
            <v>0</v>
          </cell>
          <cell r="Q98">
            <v>71660</v>
          </cell>
          <cell r="R98">
            <v>0</v>
          </cell>
          <cell r="S98">
            <v>0</v>
          </cell>
          <cell r="T98">
            <v>71360</v>
          </cell>
          <cell r="U98">
            <v>0</v>
          </cell>
          <cell r="V98">
            <v>0</v>
          </cell>
        </row>
      </sheetData>
      <sheetData sheetId="10">
        <row r="4">
          <cell r="N4">
            <v>15625.56</v>
          </cell>
          <cell r="O4">
            <v>0</v>
          </cell>
          <cell r="P4">
            <v>0</v>
          </cell>
          <cell r="Q4">
            <v>17455</v>
          </cell>
          <cell r="R4">
            <v>0</v>
          </cell>
          <cell r="S4">
            <v>0</v>
          </cell>
          <cell r="T4">
            <v>15565.509999999998</v>
          </cell>
          <cell r="U4">
            <v>0</v>
          </cell>
          <cell r="V4">
            <v>0</v>
          </cell>
        </row>
        <row r="20">
          <cell r="N20">
            <v>141086.28</v>
          </cell>
          <cell r="O20">
            <v>0</v>
          </cell>
          <cell r="P20">
            <v>0</v>
          </cell>
          <cell r="Q20">
            <v>157500</v>
          </cell>
          <cell r="R20">
            <v>0</v>
          </cell>
          <cell r="S20">
            <v>0</v>
          </cell>
          <cell r="T20">
            <v>153246.88</v>
          </cell>
          <cell r="U20">
            <v>0</v>
          </cell>
          <cell r="V20">
            <v>0</v>
          </cell>
        </row>
        <row r="27">
          <cell r="N27">
            <v>856.26</v>
          </cell>
          <cell r="O27">
            <v>0</v>
          </cell>
          <cell r="P27">
            <v>0</v>
          </cell>
          <cell r="Q27">
            <v>2480</v>
          </cell>
          <cell r="R27">
            <v>0</v>
          </cell>
          <cell r="S27">
            <v>0</v>
          </cell>
          <cell r="T27">
            <v>1577.78</v>
          </cell>
          <cell r="U27">
            <v>0</v>
          </cell>
          <cell r="V27">
            <v>0</v>
          </cell>
        </row>
        <row r="37">
          <cell r="N37">
            <v>608439.04999999993</v>
          </cell>
          <cell r="O37">
            <v>0</v>
          </cell>
          <cell r="P37">
            <v>0</v>
          </cell>
          <cell r="Q37">
            <v>683433</v>
          </cell>
          <cell r="R37">
            <v>0</v>
          </cell>
          <cell r="S37">
            <v>8000</v>
          </cell>
          <cell r="T37">
            <v>673726.24999999988</v>
          </cell>
          <cell r="U37">
            <v>0</v>
          </cell>
          <cell r="V37">
            <v>5437.83</v>
          </cell>
        </row>
        <row r="119">
          <cell r="N119">
            <v>10992.289999999999</v>
          </cell>
          <cell r="O119">
            <v>178445.47</v>
          </cell>
          <cell r="P119">
            <v>0</v>
          </cell>
          <cell r="Q119">
            <v>26660</v>
          </cell>
          <cell r="R119">
            <v>605000</v>
          </cell>
          <cell r="S119">
            <v>0</v>
          </cell>
          <cell r="T119">
            <v>24492.61</v>
          </cell>
          <cell r="U119">
            <v>591439.03</v>
          </cell>
          <cell r="V119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13000</v>
          </cell>
          <cell r="R131">
            <v>0</v>
          </cell>
          <cell r="S131">
            <v>0</v>
          </cell>
          <cell r="T131">
            <v>12393</v>
          </cell>
          <cell r="U131">
            <v>0</v>
          </cell>
          <cell r="V131">
            <v>0</v>
          </cell>
        </row>
        <row r="134">
          <cell r="N134">
            <v>9700</v>
          </cell>
          <cell r="O134">
            <v>0</v>
          </cell>
          <cell r="P134">
            <v>0</v>
          </cell>
          <cell r="Q134">
            <v>10000</v>
          </cell>
          <cell r="R134">
            <v>0</v>
          </cell>
          <cell r="S134">
            <v>0</v>
          </cell>
          <cell r="T134">
            <v>9985.34</v>
          </cell>
          <cell r="U134">
            <v>0</v>
          </cell>
          <cell r="V134">
            <v>0</v>
          </cell>
        </row>
      </sheetData>
      <sheetData sheetId="11">
        <row r="5">
          <cell r="N5">
            <v>352295.45</v>
          </cell>
          <cell r="O5">
            <v>0</v>
          </cell>
          <cell r="P5">
            <v>0</v>
          </cell>
          <cell r="Q5">
            <v>359920</v>
          </cell>
          <cell r="R5">
            <v>0</v>
          </cell>
          <cell r="S5">
            <v>0</v>
          </cell>
          <cell r="T5">
            <v>339446.87</v>
          </cell>
          <cell r="U5">
            <v>0</v>
          </cell>
          <cell r="V5">
            <v>0</v>
          </cell>
        </row>
        <row r="20">
          <cell r="N20">
            <v>1000</v>
          </cell>
          <cell r="O20">
            <v>0</v>
          </cell>
          <cell r="P20">
            <v>0</v>
          </cell>
          <cell r="Q20">
            <v>1000</v>
          </cell>
          <cell r="R20">
            <v>0</v>
          </cell>
          <cell r="S20">
            <v>0</v>
          </cell>
          <cell r="T20">
            <v>1000</v>
          </cell>
          <cell r="U20">
            <v>0</v>
          </cell>
          <cell r="V20">
            <v>0</v>
          </cell>
        </row>
        <row r="22">
          <cell r="N22">
            <v>1205.01</v>
          </cell>
          <cell r="O22">
            <v>0</v>
          </cell>
          <cell r="P22">
            <v>0</v>
          </cell>
          <cell r="Q22">
            <v>3000</v>
          </cell>
          <cell r="R22">
            <v>450000</v>
          </cell>
          <cell r="S22">
            <v>0</v>
          </cell>
          <cell r="T22">
            <v>1067.24</v>
          </cell>
          <cell r="U22">
            <v>446480.98</v>
          </cell>
          <cell r="V22">
            <v>0</v>
          </cell>
        </row>
        <row r="39">
          <cell r="N39">
            <v>326.39999999999998</v>
          </cell>
          <cell r="O39">
            <v>0</v>
          </cell>
          <cell r="P39">
            <v>0</v>
          </cell>
          <cell r="Q39">
            <v>850</v>
          </cell>
          <cell r="R39">
            <v>0</v>
          </cell>
          <cell r="S39">
            <v>0</v>
          </cell>
          <cell r="T39">
            <v>496.8</v>
          </cell>
          <cell r="U39">
            <v>0</v>
          </cell>
          <cell r="V39">
            <v>0</v>
          </cell>
        </row>
        <row r="43">
          <cell r="N43">
            <v>1400</v>
          </cell>
          <cell r="O43">
            <v>0</v>
          </cell>
          <cell r="P43">
            <v>0</v>
          </cell>
          <cell r="Q43">
            <v>5000</v>
          </cell>
          <cell r="R43">
            <v>0</v>
          </cell>
          <cell r="S43">
            <v>0</v>
          </cell>
          <cell r="T43">
            <v>5000</v>
          </cell>
          <cell r="U43">
            <v>0</v>
          </cell>
          <cell r="V43">
            <v>0</v>
          </cell>
        </row>
        <row r="46">
          <cell r="N46">
            <v>18086.939999999999</v>
          </cell>
          <cell r="O46">
            <v>28552.94</v>
          </cell>
          <cell r="P46">
            <v>0</v>
          </cell>
          <cell r="Q46">
            <v>37290</v>
          </cell>
          <cell r="R46">
            <v>400285</v>
          </cell>
          <cell r="S46">
            <v>0</v>
          </cell>
          <cell r="T46">
            <v>32163.69</v>
          </cell>
          <cell r="U46">
            <v>364522.04</v>
          </cell>
          <cell r="V46">
            <v>0</v>
          </cell>
        </row>
        <row r="63">
          <cell r="N63">
            <v>677.28</v>
          </cell>
          <cell r="O63">
            <v>0</v>
          </cell>
          <cell r="P63">
            <v>0</v>
          </cell>
          <cell r="Q63">
            <v>700</v>
          </cell>
          <cell r="R63">
            <v>0</v>
          </cell>
          <cell r="S63">
            <v>0</v>
          </cell>
          <cell r="T63">
            <v>546.29</v>
          </cell>
          <cell r="U63">
            <v>0</v>
          </cell>
          <cell r="V63">
            <v>0</v>
          </cell>
        </row>
        <row r="65">
          <cell r="N65">
            <v>24797.949999999997</v>
          </cell>
          <cell r="O65">
            <v>0</v>
          </cell>
          <cell r="P65">
            <v>0</v>
          </cell>
          <cell r="Q65">
            <v>25200</v>
          </cell>
          <cell r="R65">
            <v>0</v>
          </cell>
          <cell r="S65">
            <v>0</v>
          </cell>
          <cell r="T65">
            <v>23148.58</v>
          </cell>
          <cell r="U65">
            <v>0</v>
          </cell>
          <cell r="V65">
            <v>0</v>
          </cell>
        </row>
        <row r="69">
          <cell r="N69">
            <v>30820.100000000002</v>
          </cell>
          <cell r="O69">
            <v>57518.229999999996</v>
          </cell>
          <cell r="P69">
            <v>0</v>
          </cell>
          <cell r="Q69">
            <v>28370</v>
          </cell>
          <cell r="R69">
            <v>21500</v>
          </cell>
          <cell r="S69">
            <v>0</v>
          </cell>
          <cell r="T69">
            <v>22573.260000000002</v>
          </cell>
          <cell r="U69">
            <v>21347.45</v>
          </cell>
          <cell r="V69">
            <v>0</v>
          </cell>
        </row>
        <row r="94">
          <cell r="N94">
            <v>0</v>
          </cell>
          <cell r="O94">
            <v>5000</v>
          </cell>
          <cell r="P94">
            <v>0</v>
          </cell>
          <cell r="Q94">
            <v>0</v>
          </cell>
          <cell r="R94">
            <v>6000</v>
          </cell>
          <cell r="S94">
            <v>0</v>
          </cell>
          <cell r="T94">
            <v>0</v>
          </cell>
          <cell r="U94">
            <v>5034.3999999999996</v>
          </cell>
          <cell r="V94">
            <v>0</v>
          </cell>
        </row>
      </sheetData>
      <sheetData sheetId="12">
        <row r="5">
          <cell r="N5">
            <v>20850</v>
          </cell>
          <cell r="O5">
            <v>0</v>
          </cell>
          <cell r="P5">
            <v>0</v>
          </cell>
          <cell r="Q5">
            <v>24280</v>
          </cell>
          <cell r="R5">
            <v>0</v>
          </cell>
          <cell r="S5">
            <v>0</v>
          </cell>
          <cell r="T5">
            <v>24280</v>
          </cell>
          <cell r="U5">
            <v>0</v>
          </cell>
          <cell r="V5">
            <v>0</v>
          </cell>
        </row>
        <row r="7">
          <cell r="H7"/>
          <cell r="I7"/>
          <cell r="J7"/>
          <cell r="N7"/>
          <cell r="O7"/>
          <cell r="P7"/>
          <cell r="Q7"/>
          <cell r="R7"/>
          <cell r="S7"/>
          <cell r="T7"/>
          <cell r="U7"/>
          <cell r="V7"/>
        </row>
        <row r="8">
          <cell r="N8">
            <v>1374.56</v>
          </cell>
          <cell r="O8">
            <v>0</v>
          </cell>
          <cell r="P8">
            <v>0</v>
          </cell>
          <cell r="Q8">
            <v>4000</v>
          </cell>
          <cell r="R8">
            <v>0</v>
          </cell>
          <cell r="S8">
            <v>0</v>
          </cell>
          <cell r="T8">
            <v>1361.06</v>
          </cell>
          <cell r="U8">
            <v>0</v>
          </cell>
          <cell r="V8">
            <v>0</v>
          </cell>
        </row>
        <row r="16">
          <cell r="N16">
            <v>218630</v>
          </cell>
          <cell r="O16">
            <v>0</v>
          </cell>
          <cell r="P16">
            <v>0</v>
          </cell>
          <cell r="Q16">
            <v>125540</v>
          </cell>
          <cell r="R16">
            <v>0</v>
          </cell>
          <cell r="S16">
            <v>0</v>
          </cell>
          <cell r="T16">
            <v>125540</v>
          </cell>
          <cell r="U16">
            <v>0</v>
          </cell>
          <cell r="V16">
            <v>0</v>
          </cell>
        </row>
        <row r="19">
          <cell r="N19">
            <v>57710</v>
          </cell>
          <cell r="O19">
            <v>0</v>
          </cell>
          <cell r="P19">
            <v>0</v>
          </cell>
          <cell r="Q19">
            <v>61110</v>
          </cell>
          <cell r="R19">
            <v>0</v>
          </cell>
          <cell r="S19">
            <v>0</v>
          </cell>
          <cell r="T19">
            <v>61110</v>
          </cell>
          <cell r="U19">
            <v>0</v>
          </cell>
          <cell r="V19">
            <v>0</v>
          </cell>
        </row>
        <row r="21"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3">
          <cell r="N23">
            <v>37402.589999999997</v>
          </cell>
          <cell r="O23">
            <v>0</v>
          </cell>
          <cell r="P23">
            <v>0</v>
          </cell>
          <cell r="Q23">
            <v>52705</v>
          </cell>
          <cell r="R23">
            <v>0</v>
          </cell>
          <cell r="S23">
            <v>0</v>
          </cell>
          <cell r="T23">
            <v>49151.68</v>
          </cell>
          <cell r="U23">
            <v>0</v>
          </cell>
          <cell r="V23">
            <v>0</v>
          </cell>
        </row>
        <row r="27">
          <cell r="N27">
            <v>36200</v>
          </cell>
          <cell r="O27">
            <v>0</v>
          </cell>
          <cell r="P27">
            <v>0</v>
          </cell>
          <cell r="Q27">
            <v>37550</v>
          </cell>
          <cell r="R27">
            <v>0</v>
          </cell>
          <cell r="S27">
            <v>0</v>
          </cell>
          <cell r="T27">
            <v>37550</v>
          </cell>
          <cell r="U27">
            <v>0</v>
          </cell>
          <cell r="V27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2">
          <cell r="N32">
            <v>868414.43</v>
          </cell>
          <cell r="O32">
            <v>29254</v>
          </cell>
          <cell r="P32">
            <v>0</v>
          </cell>
          <cell r="Q32">
            <v>1091904</v>
          </cell>
          <cell r="R32">
            <v>5000</v>
          </cell>
          <cell r="S32">
            <v>0</v>
          </cell>
          <cell r="T32">
            <v>1013298.36</v>
          </cell>
          <cell r="U32">
            <v>5000</v>
          </cell>
          <cell r="V32">
            <v>0</v>
          </cell>
        </row>
        <row r="47">
          <cell r="N47">
            <v>131174</v>
          </cell>
          <cell r="O47">
            <v>0</v>
          </cell>
          <cell r="P47">
            <v>0</v>
          </cell>
          <cell r="Q47">
            <v>181540</v>
          </cell>
          <cell r="R47">
            <v>0</v>
          </cell>
          <cell r="S47">
            <v>0</v>
          </cell>
          <cell r="T47">
            <v>180237</v>
          </cell>
          <cell r="U47">
            <v>0</v>
          </cell>
          <cell r="V47">
            <v>0</v>
          </cell>
        </row>
        <row r="52">
          <cell r="N52">
            <v>41940</v>
          </cell>
          <cell r="O52">
            <v>0</v>
          </cell>
          <cell r="P52">
            <v>0</v>
          </cell>
          <cell r="Q52">
            <v>49990</v>
          </cell>
          <cell r="R52">
            <v>0</v>
          </cell>
          <cell r="S52">
            <v>0</v>
          </cell>
          <cell r="T52">
            <v>49990</v>
          </cell>
          <cell r="U52">
            <v>0</v>
          </cell>
          <cell r="V52">
            <v>0</v>
          </cell>
        </row>
        <row r="56">
          <cell r="N56">
            <v>4300</v>
          </cell>
          <cell r="O56">
            <v>0</v>
          </cell>
          <cell r="P56">
            <v>0</v>
          </cell>
          <cell r="Q56">
            <v>9760</v>
          </cell>
          <cell r="R56">
            <v>0</v>
          </cell>
          <cell r="S56">
            <v>0</v>
          </cell>
          <cell r="T56">
            <v>9760</v>
          </cell>
          <cell r="U56">
            <v>0</v>
          </cell>
          <cell r="V56">
            <v>0</v>
          </cell>
        </row>
        <row r="58">
          <cell r="N58">
            <v>44600</v>
          </cell>
          <cell r="O58">
            <v>0</v>
          </cell>
          <cell r="P58">
            <v>0</v>
          </cell>
          <cell r="Q58">
            <v>50370</v>
          </cell>
          <cell r="R58">
            <v>0</v>
          </cell>
          <cell r="S58">
            <v>0</v>
          </cell>
          <cell r="T58">
            <v>50370</v>
          </cell>
          <cell r="U58">
            <v>0</v>
          </cell>
          <cell r="V58">
            <v>0</v>
          </cell>
        </row>
        <row r="61">
          <cell r="N61">
            <v>5620</v>
          </cell>
          <cell r="O61">
            <v>0</v>
          </cell>
          <cell r="P61">
            <v>0</v>
          </cell>
          <cell r="Q61">
            <v>6050</v>
          </cell>
          <cell r="R61">
            <v>0</v>
          </cell>
          <cell r="S61">
            <v>0</v>
          </cell>
          <cell r="T61">
            <v>6050</v>
          </cell>
          <cell r="U61">
            <v>0</v>
          </cell>
          <cell r="V61">
            <v>0</v>
          </cell>
        </row>
        <row r="63">
          <cell r="N63">
            <v>637.87</v>
          </cell>
          <cell r="O63">
            <v>0</v>
          </cell>
          <cell r="P63">
            <v>0</v>
          </cell>
          <cell r="Q63">
            <v>11685</v>
          </cell>
          <cell r="R63">
            <v>0</v>
          </cell>
          <cell r="S63">
            <v>0</v>
          </cell>
          <cell r="T63">
            <v>1090.96</v>
          </cell>
          <cell r="U63">
            <v>0</v>
          </cell>
          <cell r="V63">
            <v>0</v>
          </cell>
        </row>
        <row r="75">
          <cell r="N75">
            <v>30467.989999999998</v>
          </cell>
          <cell r="O75">
            <v>0</v>
          </cell>
          <cell r="P75">
            <v>0</v>
          </cell>
          <cell r="Q75">
            <v>39909</v>
          </cell>
          <cell r="R75">
            <v>0</v>
          </cell>
          <cell r="S75">
            <v>0</v>
          </cell>
          <cell r="T75">
            <v>21081.25</v>
          </cell>
          <cell r="U75">
            <v>0</v>
          </cell>
          <cell r="V75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2">
          <cell r="N102">
            <v>100450</v>
          </cell>
          <cell r="O102">
            <v>0</v>
          </cell>
          <cell r="P102">
            <v>0</v>
          </cell>
          <cell r="Q102">
            <v>113520</v>
          </cell>
          <cell r="R102">
            <v>0</v>
          </cell>
          <cell r="S102">
            <v>0</v>
          </cell>
          <cell r="T102">
            <v>112364.82</v>
          </cell>
          <cell r="U102">
            <v>0</v>
          </cell>
          <cell r="V102">
            <v>0</v>
          </cell>
        </row>
      </sheetData>
      <sheetData sheetId="13">
        <row r="24">
          <cell r="N24">
            <v>291370.23</v>
          </cell>
          <cell r="O24">
            <v>1514000</v>
          </cell>
          <cell r="P24">
            <v>69666.149999999994</v>
          </cell>
          <cell r="Q24">
            <v>425200</v>
          </cell>
          <cell r="R24">
            <v>5269000</v>
          </cell>
          <cell r="S24">
            <v>110185</v>
          </cell>
          <cell r="T24">
            <v>334945.53999999998</v>
          </cell>
          <cell r="U24">
            <v>5269000</v>
          </cell>
          <cell r="V24">
            <v>122040.48999999999</v>
          </cell>
        </row>
      </sheetData>
      <sheetData sheetId="14">
        <row r="4">
          <cell r="N4">
            <v>1726190.7000000002</v>
          </cell>
          <cell r="O4">
            <v>31500</v>
          </cell>
          <cell r="P4">
            <v>0</v>
          </cell>
          <cell r="Q4">
            <v>2034090</v>
          </cell>
          <cell r="R4">
            <v>2900</v>
          </cell>
          <cell r="S4">
            <v>0</v>
          </cell>
          <cell r="T4">
            <v>1974510.08</v>
          </cell>
          <cell r="U4">
            <v>0</v>
          </cell>
          <cell r="V4">
            <v>0</v>
          </cell>
        </row>
        <row r="99">
          <cell r="H99"/>
          <cell r="I99"/>
          <cell r="J99"/>
          <cell r="N99"/>
          <cell r="O99"/>
          <cell r="P99"/>
          <cell r="Q99"/>
          <cell r="R99"/>
          <cell r="S99"/>
          <cell r="T99"/>
          <cell r="U99"/>
          <cell r="V99"/>
        </row>
        <row r="100">
          <cell r="N100">
            <v>19703.14</v>
          </cell>
          <cell r="O100">
            <v>0</v>
          </cell>
          <cell r="P100">
            <v>226021.34</v>
          </cell>
          <cell r="Q100">
            <v>69415</v>
          </cell>
          <cell r="R100">
            <v>0</v>
          </cell>
          <cell r="S100">
            <v>5529115</v>
          </cell>
          <cell r="T100">
            <v>69090.510000000009</v>
          </cell>
          <cell r="U100">
            <v>0</v>
          </cell>
          <cell r="V100">
            <v>5447292.1800000006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/>
      <sheetData sheetId="1"/>
      <sheetData sheetId="2">
        <row r="19">
          <cell r="Q19">
            <v>5000</v>
          </cell>
        </row>
      </sheetData>
      <sheetData sheetId="3"/>
      <sheetData sheetId="4"/>
      <sheetData sheetId="5"/>
      <sheetData sheetId="6"/>
      <sheetData sheetId="7"/>
      <sheetData sheetId="8"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/>
        </row>
        <row r="37">
          <cell r="Q37">
            <v>1055759</v>
          </cell>
        </row>
        <row r="38">
          <cell r="Q38"/>
          <cell r="R38"/>
        </row>
        <row r="46">
          <cell r="Q46">
            <v>403289</v>
          </cell>
        </row>
      </sheetData>
      <sheetData sheetId="9">
        <row r="38">
          <cell r="Q38">
            <v>16800</v>
          </cell>
        </row>
        <row r="56">
          <cell r="Q56">
            <v>12000</v>
          </cell>
        </row>
      </sheetData>
      <sheetData sheetId="10"/>
      <sheetData sheetId="11"/>
      <sheetData sheetId="12"/>
      <sheetData sheetId="13"/>
      <sheetData sheetId="14">
        <row r="4">
          <cell r="Q4">
            <v>1303806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89" sqref="A89"/>
    </sheetView>
  </sheetViews>
  <sheetFormatPr defaultRowHeight="15" x14ac:dyDescent="0.25"/>
  <cols>
    <col min="1" max="1" width="95.140625" style="353" customWidth="1"/>
    <col min="2" max="3" width="24.28515625" style="451" customWidth="1"/>
    <col min="4" max="4" width="24.28515625" style="353" customWidth="1"/>
    <col min="5" max="5" width="24.28515625" style="451" customWidth="1"/>
    <col min="6" max="6" width="12.42578125" style="44" bestFit="1" customWidth="1"/>
    <col min="7" max="7" width="16.140625" style="44" bestFit="1" customWidth="1"/>
    <col min="8" max="8" width="12.42578125" style="44" bestFit="1" customWidth="1"/>
    <col min="9" max="16384" width="9.140625" style="44"/>
  </cols>
  <sheetData>
    <row r="1" spans="1:7" ht="24" thickBot="1" x14ac:dyDescent="0.4">
      <c r="A1" s="795" t="s">
        <v>757</v>
      </c>
      <c r="B1" s="795"/>
      <c r="C1" s="795"/>
      <c r="D1" s="795"/>
      <c r="E1" s="795"/>
    </row>
    <row r="2" spans="1:7" ht="60" customHeight="1" thickBot="1" x14ac:dyDescent="0.35">
      <c r="A2" s="335" t="s">
        <v>406</v>
      </c>
      <c r="B2" s="433" t="s">
        <v>602</v>
      </c>
      <c r="C2" s="433" t="s">
        <v>637</v>
      </c>
      <c r="D2" s="286" t="s">
        <v>505</v>
      </c>
      <c r="E2" s="433" t="s">
        <v>638</v>
      </c>
    </row>
    <row r="3" spans="1:7" ht="18.75" thickBot="1" x14ac:dyDescent="0.3">
      <c r="A3" s="336" t="s">
        <v>408</v>
      </c>
      <c r="B3" s="434">
        <f t="shared" ref="B3:E3" si="0">B4+B16</f>
        <v>15086193.5</v>
      </c>
      <c r="C3" s="434">
        <f t="shared" si="0"/>
        <v>16902365.120000001</v>
      </c>
      <c r="D3" s="337">
        <f t="shared" si="0"/>
        <v>18983403</v>
      </c>
      <c r="E3" s="434">
        <f t="shared" si="0"/>
        <v>18846856.07</v>
      </c>
      <c r="G3" s="786"/>
    </row>
    <row r="4" spans="1:7" ht="18" x14ac:dyDescent="0.25">
      <c r="A4" s="338" t="s">
        <v>5</v>
      </c>
      <c r="B4" s="435">
        <f t="shared" ref="B4:E4" si="1">B5+B7+B9</f>
        <v>8990184.5999999996</v>
      </c>
      <c r="C4" s="435">
        <f t="shared" si="1"/>
        <v>9879465.6500000004</v>
      </c>
      <c r="D4" s="339">
        <f t="shared" si="1"/>
        <v>10694000</v>
      </c>
      <c r="E4" s="435">
        <f t="shared" si="1"/>
        <v>10656311.780000001</v>
      </c>
      <c r="G4" s="786"/>
    </row>
    <row r="5" spans="1:7" ht="15.75" x14ac:dyDescent="0.25">
      <c r="A5" s="340" t="s">
        <v>6</v>
      </c>
      <c r="B5" s="436">
        <f t="shared" ref="B5:E5" si="2">SUM(B6)</f>
        <v>7298850.5099999998</v>
      </c>
      <c r="C5" s="436">
        <f t="shared" si="2"/>
        <v>8078502.5700000003</v>
      </c>
      <c r="D5" s="298">
        <f t="shared" si="2"/>
        <v>8900000</v>
      </c>
      <c r="E5" s="436">
        <f t="shared" si="2"/>
        <v>8870087.4900000002</v>
      </c>
      <c r="G5" s="792"/>
    </row>
    <row r="6" spans="1:7" ht="15.75" x14ac:dyDescent="0.25">
      <c r="A6" s="341" t="s">
        <v>7</v>
      </c>
      <c r="B6" s="437">
        <v>7298850.5099999998</v>
      </c>
      <c r="C6" s="437">
        <v>8078502.5700000003</v>
      </c>
      <c r="D6" s="342">
        <v>8900000</v>
      </c>
      <c r="E6" s="437">
        <v>8870087.4900000002</v>
      </c>
      <c r="G6" s="793"/>
    </row>
    <row r="7" spans="1:7" ht="15.75" x14ac:dyDescent="0.25">
      <c r="A7" s="343" t="s">
        <v>8</v>
      </c>
      <c r="B7" s="436">
        <f t="shared" ref="B7:E7" si="3">SUM(B8)</f>
        <v>879256.41</v>
      </c>
      <c r="C7" s="436">
        <f t="shared" si="3"/>
        <v>928463.99</v>
      </c>
      <c r="D7" s="298">
        <f t="shared" si="3"/>
        <v>910000</v>
      </c>
      <c r="E7" s="436">
        <f t="shared" si="3"/>
        <v>903628.83</v>
      </c>
      <c r="G7" s="792"/>
    </row>
    <row r="8" spans="1:7" ht="15.75" x14ac:dyDescent="0.25">
      <c r="A8" s="344" t="s">
        <v>9</v>
      </c>
      <c r="B8" s="437">
        <v>879256.41</v>
      </c>
      <c r="C8" s="437">
        <v>928463.99</v>
      </c>
      <c r="D8" s="342">
        <v>910000</v>
      </c>
      <c r="E8" s="437">
        <v>903628.83</v>
      </c>
      <c r="G8" s="786"/>
    </row>
    <row r="9" spans="1:7" ht="15.75" x14ac:dyDescent="0.25">
      <c r="A9" s="343" t="s">
        <v>10</v>
      </c>
      <c r="B9" s="436">
        <f t="shared" ref="B9:C9" si="4">SUM(B10:B15)</f>
        <v>812077.68</v>
      </c>
      <c r="C9" s="436">
        <f t="shared" si="4"/>
        <v>872499.09</v>
      </c>
      <c r="D9" s="298">
        <f t="shared" ref="D9:E9" si="5">SUM(D10:D15)</f>
        <v>884000</v>
      </c>
      <c r="E9" s="436">
        <f t="shared" si="5"/>
        <v>882595.46</v>
      </c>
    </row>
    <row r="10" spans="1:7" ht="15.75" x14ac:dyDescent="0.25">
      <c r="A10" s="345" t="s">
        <v>11</v>
      </c>
      <c r="B10" s="438">
        <v>18560.419999999998</v>
      </c>
      <c r="C10" s="438">
        <v>18347.740000000002</v>
      </c>
      <c r="D10" s="379">
        <v>20000</v>
      </c>
      <c r="E10" s="438">
        <v>18631.43</v>
      </c>
    </row>
    <row r="11" spans="1:7" ht="15.75" x14ac:dyDescent="0.25">
      <c r="A11" s="345" t="s">
        <v>440</v>
      </c>
      <c r="B11" s="438">
        <v>22784.48</v>
      </c>
      <c r="C11" s="438">
        <v>29687.599999999999</v>
      </c>
      <c r="D11" s="379">
        <v>39000</v>
      </c>
      <c r="E11" s="438">
        <v>41299.32</v>
      </c>
      <c r="G11" s="786"/>
    </row>
    <row r="12" spans="1:7" ht="15.75" x14ac:dyDescent="0.25">
      <c r="A12" s="345" t="s">
        <v>12</v>
      </c>
      <c r="B12" s="438">
        <v>82620.33</v>
      </c>
      <c r="C12" s="438">
        <v>114087.92</v>
      </c>
      <c r="D12" s="379">
        <v>130000</v>
      </c>
      <c r="E12" s="438">
        <v>133475.39000000001</v>
      </c>
    </row>
    <row r="13" spans="1:7" ht="15.75" x14ac:dyDescent="0.25">
      <c r="A13" s="345" t="s">
        <v>13</v>
      </c>
      <c r="B13" s="438">
        <v>13041.62</v>
      </c>
      <c r="C13" s="438">
        <v>31602.86</v>
      </c>
      <c r="D13" s="379">
        <v>15000</v>
      </c>
      <c r="E13" s="438">
        <v>11535.31</v>
      </c>
      <c r="G13" s="786"/>
    </row>
    <row r="14" spans="1:7" ht="15.75" x14ac:dyDescent="0.25">
      <c r="A14" s="345" t="s">
        <v>14</v>
      </c>
      <c r="B14" s="438">
        <v>523908.33</v>
      </c>
      <c r="C14" s="438">
        <v>518724.35</v>
      </c>
      <c r="D14" s="379">
        <v>530000</v>
      </c>
      <c r="E14" s="438">
        <v>516938.75</v>
      </c>
    </row>
    <row r="15" spans="1:7" ht="15.75" x14ac:dyDescent="0.25">
      <c r="A15" s="345" t="s">
        <v>15</v>
      </c>
      <c r="B15" s="439">
        <v>151162.5</v>
      </c>
      <c r="C15" s="439">
        <v>160048.62</v>
      </c>
      <c r="D15" s="380">
        <v>150000</v>
      </c>
      <c r="E15" s="439">
        <v>160715.26</v>
      </c>
    </row>
    <row r="16" spans="1:7" s="401" customFormat="1" ht="18.75" x14ac:dyDescent="0.3">
      <c r="A16" s="347" t="s">
        <v>16</v>
      </c>
      <c r="B16" s="440">
        <f t="shared" ref="B16:E16" si="6">B17+B29+B53+B61</f>
        <v>6096008.9000000004</v>
      </c>
      <c r="C16" s="440">
        <f t="shared" si="6"/>
        <v>7022899.4699999997</v>
      </c>
      <c r="D16" s="402">
        <f t="shared" si="6"/>
        <v>8289403</v>
      </c>
      <c r="E16" s="440">
        <f t="shared" si="6"/>
        <v>8190544.2899999991</v>
      </c>
      <c r="G16" s="787"/>
    </row>
    <row r="17" spans="1:8" ht="15.75" x14ac:dyDescent="0.25">
      <c r="A17" s="340" t="s">
        <v>17</v>
      </c>
      <c r="B17" s="436">
        <f t="shared" ref="B17:C17" si="7">SUM(B18:B28)</f>
        <v>583669.77000000014</v>
      </c>
      <c r="C17" s="436">
        <f t="shared" si="7"/>
        <v>574057.53999999992</v>
      </c>
      <c r="D17" s="298">
        <f t="shared" ref="D17:E17" si="8">SUM(D18:D28)</f>
        <v>672400</v>
      </c>
      <c r="E17" s="436">
        <f t="shared" si="8"/>
        <v>660273.44999999995</v>
      </c>
    </row>
    <row r="18" spans="1:8" ht="15.75" x14ac:dyDescent="0.25">
      <c r="A18" s="341" t="s">
        <v>18</v>
      </c>
      <c r="B18" s="441">
        <v>59700.07</v>
      </c>
      <c r="C18" s="441">
        <v>64760.52</v>
      </c>
      <c r="D18" s="346">
        <v>90000</v>
      </c>
      <c r="E18" s="443">
        <v>98395.76</v>
      </c>
    </row>
    <row r="19" spans="1:8" ht="15.75" x14ac:dyDescent="0.25">
      <c r="A19" s="341" t="s">
        <v>413</v>
      </c>
      <c r="B19" s="441">
        <v>17970.5</v>
      </c>
      <c r="C19" s="441">
        <v>18366</v>
      </c>
      <c r="D19" s="346">
        <v>15000</v>
      </c>
      <c r="E19" s="443">
        <v>20986.5</v>
      </c>
      <c r="F19" s="786"/>
      <c r="G19" s="786"/>
      <c r="H19" s="786"/>
    </row>
    <row r="20" spans="1:8" ht="15.75" x14ac:dyDescent="0.25">
      <c r="A20" s="341" t="s">
        <v>19</v>
      </c>
      <c r="B20" s="441">
        <v>1645.04</v>
      </c>
      <c r="C20" s="441">
        <v>1551.75</v>
      </c>
      <c r="D20" s="346">
        <v>5000</v>
      </c>
      <c r="E20" s="443">
        <v>5172.24</v>
      </c>
      <c r="G20" s="786"/>
      <c r="H20" s="786"/>
    </row>
    <row r="21" spans="1:8" ht="15.75" x14ac:dyDescent="0.25">
      <c r="A21" s="341" t="s">
        <v>20</v>
      </c>
      <c r="B21" s="441">
        <v>352.32</v>
      </c>
      <c r="C21" s="441">
        <v>317.25</v>
      </c>
      <c r="D21" s="346">
        <v>0</v>
      </c>
      <c r="E21" s="443">
        <v>0</v>
      </c>
    </row>
    <row r="22" spans="1:8" ht="15.75" x14ac:dyDescent="0.25">
      <c r="A22" s="341" t="s">
        <v>669</v>
      </c>
      <c r="B22" s="441">
        <v>383924.33</v>
      </c>
      <c r="C22" s="441">
        <v>379709.69</v>
      </c>
      <c r="D22" s="299">
        <v>445000</v>
      </c>
      <c r="E22" s="443">
        <f>433334.94+115.32</f>
        <v>433450.26</v>
      </c>
    </row>
    <row r="23" spans="1:8" s="385" customFormat="1" ht="15.75" x14ac:dyDescent="0.25">
      <c r="A23" s="341" t="s">
        <v>22</v>
      </c>
      <c r="B23" s="441">
        <v>27250.2</v>
      </c>
      <c r="C23" s="441">
        <v>28166.06</v>
      </c>
      <c r="D23" s="346">
        <v>28000</v>
      </c>
      <c r="E23" s="443">
        <v>26012.12</v>
      </c>
    </row>
    <row r="24" spans="1:8" ht="15.75" x14ac:dyDescent="0.25">
      <c r="A24" s="341" t="s">
        <v>23</v>
      </c>
      <c r="B24" s="441">
        <v>18205.18</v>
      </c>
      <c r="C24" s="441">
        <v>9960.76</v>
      </c>
      <c r="D24" s="346">
        <v>11000</v>
      </c>
      <c r="E24" s="443">
        <v>9167.25</v>
      </c>
    </row>
    <row r="25" spans="1:8" ht="15.75" x14ac:dyDescent="0.25">
      <c r="A25" s="341" t="s">
        <v>24</v>
      </c>
      <c r="B25" s="441">
        <v>5331.96</v>
      </c>
      <c r="C25" s="441">
        <v>5332.2</v>
      </c>
      <c r="D25" s="346">
        <v>5400</v>
      </c>
      <c r="E25" s="443">
        <v>5331.96</v>
      </c>
    </row>
    <row r="26" spans="1:8" ht="15.75" x14ac:dyDescent="0.25">
      <c r="A26" s="341" t="s">
        <v>25</v>
      </c>
      <c r="B26" s="441">
        <v>23619.49</v>
      </c>
      <c r="C26" s="441">
        <v>21779.7</v>
      </c>
      <c r="D26" s="346">
        <v>25000</v>
      </c>
      <c r="E26" s="443">
        <v>21322.1</v>
      </c>
    </row>
    <row r="27" spans="1:8" ht="15.75" x14ac:dyDescent="0.25">
      <c r="A27" s="341" t="s">
        <v>26</v>
      </c>
      <c r="B27" s="441">
        <v>30250.799999999999</v>
      </c>
      <c r="C27" s="441">
        <v>32494.42</v>
      </c>
      <c r="D27" s="346">
        <v>30000</v>
      </c>
      <c r="E27" s="443">
        <v>30726.13</v>
      </c>
    </row>
    <row r="28" spans="1:8" s="385" customFormat="1" ht="15.75" x14ac:dyDescent="0.25">
      <c r="A28" s="344" t="s">
        <v>28</v>
      </c>
      <c r="B28" s="442">
        <v>15419.88</v>
      </c>
      <c r="C28" s="442">
        <v>11619.19</v>
      </c>
      <c r="D28" s="348">
        <v>18000</v>
      </c>
      <c r="E28" s="442">
        <v>9709.1299999999992</v>
      </c>
    </row>
    <row r="29" spans="1:8" s="384" customFormat="1" ht="15.75" x14ac:dyDescent="0.25">
      <c r="A29" s="340" t="s">
        <v>29</v>
      </c>
      <c r="B29" s="436">
        <f t="shared" ref="B29:E29" si="9">SUM(B30:B52)</f>
        <v>972397.33999999985</v>
      </c>
      <c r="C29" s="436">
        <f t="shared" si="9"/>
        <v>1670319.59</v>
      </c>
      <c r="D29" s="298">
        <f t="shared" si="9"/>
        <v>1882215</v>
      </c>
      <c r="E29" s="436">
        <f t="shared" si="9"/>
        <v>1787711.78</v>
      </c>
    </row>
    <row r="30" spans="1:8" ht="15.75" x14ac:dyDescent="0.25">
      <c r="A30" s="341" t="s">
        <v>30</v>
      </c>
      <c r="B30" s="441">
        <v>51000</v>
      </c>
      <c r="C30" s="441">
        <v>1200</v>
      </c>
      <c r="D30" s="346">
        <v>5000</v>
      </c>
      <c r="E30" s="443">
        <v>1800</v>
      </c>
    </row>
    <row r="31" spans="1:8" ht="15.75" x14ac:dyDescent="0.25">
      <c r="A31" s="341" t="s">
        <v>31</v>
      </c>
      <c r="B31" s="443">
        <v>27335.5</v>
      </c>
      <c r="C31" s="443">
        <v>19704.52</v>
      </c>
      <c r="D31" s="299">
        <v>28000</v>
      </c>
      <c r="E31" s="443">
        <v>24546.5</v>
      </c>
    </row>
    <row r="32" spans="1:8" ht="15.75" x14ac:dyDescent="0.25">
      <c r="A32" s="341" t="s">
        <v>32</v>
      </c>
      <c r="B32" s="441">
        <v>6435.5</v>
      </c>
      <c r="C32" s="441">
        <v>7110</v>
      </c>
      <c r="D32" s="346">
        <v>7000</v>
      </c>
      <c r="E32" s="443">
        <v>6660</v>
      </c>
    </row>
    <row r="33" spans="1:5" ht="15.75" x14ac:dyDescent="0.25">
      <c r="A33" s="341" t="s">
        <v>656</v>
      </c>
      <c r="B33" s="441">
        <v>1600</v>
      </c>
      <c r="C33" s="441">
        <v>1415</v>
      </c>
      <c r="D33" s="346">
        <v>1000</v>
      </c>
      <c r="E33" s="443">
        <v>1480</v>
      </c>
    </row>
    <row r="34" spans="1:5" ht="15.75" x14ac:dyDescent="0.25">
      <c r="A34" s="341" t="s">
        <v>34</v>
      </c>
      <c r="B34" s="441">
        <v>696</v>
      </c>
      <c r="C34" s="441">
        <v>521</v>
      </c>
      <c r="D34" s="346">
        <v>1000</v>
      </c>
      <c r="E34" s="443">
        <v>490</v>
      </c>
    </row>
    <row r="35" spans="1:5" ht="15.75" x14ac:dyDescent="0.25">
      <c r="A35" s="341" t="s">
        <v>35</v>
      </c>
      <c r="B35" s="441">
        <v>25771.5</v>
      </c>
      <c r="C35" s="441">
        <v>29500</v>
      </c>
      <c r="D35" s="346">
        <v>28000</v>
      </c>
      <c r="E35" s="443">
        <v>29828</v>
      </c>
    </row>
    <row r="36" spans="1:5" ht="15.75" x14ac:dyDescent="0.25">
      <c r="A36" s="341" t="s">
        <v>36</v>
      </c>
      <c r="B36" s="441">
        <v>11922.98</v>
      </c>
      <c r="C36" s="441">
        <v>14172.71</v>
      </c>
      <c r="D36" s="346">
        <v>14000</v>
      </c>
      <c r="E36" s="443">
        <v>13888.98</v>
      </c>
    </row>
    <row r="37" spans="1:5" ht="15.75" x14ac:dyDescent="0.25">
      <c r="A37" s="341" t="s">
        <v>437</v>
      </c>
      <c r="B37" s="441">
        <v>1667.5</v>
      </c>
      <c r="C37" s="441">
        <v>12260.09</v>
      </c>
      <c r="D37" s="346">
        <v>5000</v>
      </c>
      <c r="E37" s="443">
        <v>11708.69</v>
      </c>
    </row>
    <row r="38" spans="1:5" ht="15.75" x14ac:dyDescent="0.25">
      <c r="A38" s="341" t="s">
        <v>38</v>
      </c>
      <c r="B38" s="443">
        <v>13117.89</v>
      </c>
      <c r="C38" s="443">
        <v>7148.81</v>
      </c>
      <c r="D38" s="299">
        <v>15000</v>
      </c>
      <c r="E38" s="443">
        <v>7549.72</v>
      </c>
    </row>
    <row r="39" spans="1:5" ht="15.75" x14ac:dyDescent="0.25">
      <c r="A39" s="341" t="s">
        <v>39</v>
      </c>
      <c r="B39" s="443">
        <v>6532.55</v>
      </c>
      <c r="C39" s="443">
        <v>20014.3</v>
      </c>
      <c r="D39" s="299">
        <v>11000</v>
      </c>
      <c r="E39" s="443">
        <v>11152.72</v>
      </c>
    </row>
    <row r="40" spans="1:5" ht="15.75" x14ac:dyDescent="0.25">
      <c r="A40" s="349" t="s">
        <v>41</v>
      </c>
      <c r="B40" s="443">
        <v>16602.66</v>
      </c>
      <c r="C40" s="443">
        <v>16331.22</v>
      </c>
      <c r="D40" s="299">
        <v>18000</v>
      </c>
      <c r="E40" s="443">
        <v>15703.98</v>
      </c>
    </row>
    <row r="41" spans="1:5" ht="15.75" x14ac:dyDescent="0.25">
      <c r="A41" s="341" t="s">
        <v>42</v>
      </c>
      <c r="B41" s="443">
        <v>8278.08</v>
      </c>
      <c r="C41" s="443">
        <v>0</v>
      </c>
      <c r="D41" s="299">
        <v>0</v>
      </c>
      <c r="E41" s="443">
        <v>0</v>
      </c>
    </row>
    <row r="42" spans="1:5" ht="15.75" x14ac:dyDescent="0.25">
      <c r="A42" s="341" t="s">
        <v>44</v>
      </c>
      <c r="B42" s="441">
        <v>42115.66</v>
      </c>
      <c r="C42" s="441">
        <v>75222.92</v>
      </c>
      <c r="D42" s="346">
        <v>88800</v>
      </c>
      <c r="E42" s="443">
        <v>90334.06</v>
      </c>
    </row>
    <row r="43" spans="1:5" ht="15.75" x14ac:dyDescent="0.25">
      <c r="A43" s="341" t="s">
        <v>45</v>
      </c>
      <c r="B43" s="441">
        <v>72478.5</v>
      </c>
      <c r="C43" s="441">
        <v>53827.5</v>
      </c>
      <c r="D43" s="346">
        <v>56000</v>
      </c>
      <c r="E43" s="443">
        <v>61625</v>
      </c>
    </row>
    <row r="44" spans="1:5" ht="15.75" x14ac:dyDescent="0.25">
      <c r="A44" s="341" t="s">
        <v>497</v>
      </c>
      <c r="B44" s="441">
        <v>3091.15</v>
      </c>
      <c r="C44" s="441">
        <v>3826.92</v>
      </c>
      <c r="D44" s="346">
        <v>2500</v>
      </c>
      <c r="E44" s="443">
        <v>2002.95</v>
      </c>
    </row>
    <row r="45" spans="1:5" ht="15.75" x14ac:dyDescent="0.25">
      <c r="A45" s="341" t="s">
        <v>439</v>
      </c>
      <c r="B45" s="441">
        <v>3275</v>
      </c>
      <c r="C45" s="441">
        <v>4648</v>
      </c>
      <c r="D45" s="346">
        <v>5000</v>
      </c>
      <c r="E45" s="443">
        <v>5141</v>
      </c>
    </row>
    <row r="46" spans="1:5" ht="15.75" x14ac:dyDescent="0.25">
      <c r="A46" s="341" t="s">
        <v>51</v>
      </c>
      <c r="B46" s="441">
        <v>13095.6</v>
      </c>
      <c r="C46" s="441">
        <v>14893</v>
      </c>
      <c r="D46" s="346">
        <v>15000</v>
      </c>
      <c r="E46" s="443">
        <v>12868.6</v>
      </c>
    </row>
    <row r="47" spans="1:5" ht="15.75" x14ac:dyDescent="0.25">
      <c r="A47" s="341" t="s">
        <v>441</v>
      </c>
      <c r="B47" s="443">
        <v>287082.09999999998</v>
      </c>
      <c r="C47" s="443">
        <v>282214.51</v>
      </c>
      <c r="D47" s="299">
        <v>361000</v>
      </c>
      <c r="E47" s="443">
        <v>361882.82</v>
      </c>
    </row>
    <row r="48" spans="1:5" ht="15.75" x14ac:dyDescent="0.25">
      <c r="A48" s="341" t="s">
        <v>519</v>
      </c>
      <c r="B48" s="443">
        <v>0</v>
      </c>
      <c r="C48" s="443">
        <v>195595.37</v>
      </c>
      <c r="D48" s="299">
        <v>250000</v>
      </c>
      <c r="E48" s="443">
        <v>179257.42</v>
      </c>
    </row>
    <row r="49" spans="1:7" ht="15.75" x14ac:dyDescent="0.25">
      <c r="A49" s="341" t="s">
        <v>446</v>
      </c>
      <c r="B49" s="443">
        <v>12325.99</v>
      </c>
      <c r="C49" s="443">
        <v>8772.82</v>
      </c>
      <c r="D49" s="299">
        <v>12000</v>
      </c>
      <c r="E49" s="443">
        <v>7934.7</v>
      </c>
    </row>
    <row r="50" spans="1:7" ht="15.75" x14ac:dyDescent="0.25">
      <c r="A50" s="341" t="s">
        <v>477</v>
      </c>
      <c r="B50" s="443">
        <v>367162.18</v>
      </c>
      <c r="C50" s="443">
        <v>442894.84</v>
      </c>
      <c r="D50" s="299">
        <v>577932</v>
      </c>
      <c r="E50" s="443">
        <v>559634.84</v>
      </c>
    </row>
    <row r="51" spans="1:7" ht="15.75" x14ac:dyDescent="0.25">
      <c r="A51" s="341" t="s">
        <v>516</v>
      </c>
      <c r="B51" s="443">
        <v>0</v>
      </c>
      <c r="C51" s="443">
        <v>458238.46</v>
      </c>
      <c r="D51" s="299">
        <v>379983</v>
      </c>
      <c r="E51" s="443">
        <v>381535.8</v>
      </c>
    </row>
    <row r="52" spans="1:7" ht="15.75" x14ac:dyDescent="0.25">
      <c r="A52" s="341" t="s">
        <v>55</v>
      </c>
      <c r="B52" s="442">
        <v>811</v>
      </c>
      <c r="C52" s="442">
        <v>807.6</v>
      </c>
      <c r="D52" s="348">
        <v>1000</v>
      </c>
      <c r="E52" s="442">
        <v>686</v>
      </c>
    </row>
    <row r="53" spans="1:7" ht="15.75" x14ac:dyDescent="0.25">
      <c r="A53" s="343" t="s">
        <v>765</v>
      </c>
      <c r="B53" s="436">
        <f t="shared" ref="B53:E53" si="10">SUM(B54:B60)</f>
        <v>248286.1</v>
      </c>
      <c r="C53" s="436">
        <f t="shared" si="10"/>
        <v>216699.05</v>
      </c>
      <c r="D53" s="298">
        <f t="shared" si="10"/>
        <v>220350</v>
      </c>
      <c r="E53" s="436">
        <f t="shared" si="10"/>
        <v>256693.13999999998</v>
      </c>
    </row>
    <row r="54" spans="1:7" ht="15.75" x14ac:dyDescent="0.25">
      <c r="A54" s="341" t="s">
        <v>445</v>
      </c>
      <c r="B54" s="443">
        <v>152185.95000000001</v>
      </c>
      <c r="C54" s="443">
        <v>158018.9</v>
      </c>
      <c r="D54" s="299">
        <v>150000</v>
      </c>
      <c r="E54" s="443">
        <v>194989.06</v>
      </c>
    </row>
    <row r="55" spans="1:7" ht="15.75" x14ac:dyDescent="0.25">
      <c r="A55" s="341" t="s">
        <v>657</v>
      </c>
      <c r="B55" s="443">
        <v>0</v>
      </c>
      <c r="C55" s="443">
        <v>0</v>
      </c>
      <c r="D55" s="299">
        <v>20000</v>
      </c>
      <c r="E55" s="443">
        <v>3691.21</v>
      </c>
    </row>
    <row r="56" spans="1:7" ht="15.75" x14ac:dyDescent="0.25">
      <c r="A56" s="341" t="s">
        <v>438</v>
      </c>
      <c r="B56" s="443">
        <v>15249.42</v>
      </c>
      <c r="C56" s="443">
        <v>24202.33</v>
      </c>
      <c r="D56" s="299">
        <v>23000</v>
      </c>
      <c r="E56" s="443">
        <v>21546.03</v>
      </c>
    </row>
    <row r="57" spans="1:7" ht="15.75" x14ac:dyDescent="0.25">
      <c r="A57" s="341" t="s">
        <v>501</v>
      </c>
      <c r="B57" s="443">
        <v>13776.63</v>
      </c>
      <c r="C57" s="443">
        <v>10075.66</v>
      </c>
      <c r="D57" s="299">
        <v>5000</v>
      </c>
      <c r="E57" s="443">
        <v>3844.82</v>
      </c>
    </row>
    <row r="58" spans="1:7" ht="15.75" x14ac:dyDescent="0.25">
      <c r="A58" s="341" t="s">
        <v>58</v>
      </c>
      <c r="B58" s="443">
        <v>1211.0999999999999</v>
      </c>
      <c r="C58" s="443">
        <v>2183.0100000000002</v>
      </c>
      <c r="D58" s="299">
        <v>2000</v>
      </c>
      <c r="E58" s="443">
        <v>2501.5700000000002</v>
      </c>
    </row>
    <row r="59" spans="1:7" ht="15.75" x14ac:dyDescent="0.25">
      <c r="A59" s="341" t="s">
        <v>450</v>
      </c>
      <c r="B59" s="443">
        <v>65575.92</v>
      </c>
      <c r="C59" s="443">
        <v>21879.32</v>
      </c>
      <c r="D59" s="299">
        <v>20000</v>
      </c>
      <c r="E59" s="443">
        <v>29808.27</v>
      </c>
    </row>
    <row r="60" spans="1:7" ht="15.75" x14ac:dyDescent="0.25">
      <c r="A60" s="341" t="s">
        <v>62</v>
      </c>
      <c r="B60" s="443">
        <v>287.08</v>
      </c>
      <c r="C60" s="443">
        <v>339.83</v>
      </c>
      <c r="D60" s="299">
        <v>350</v>
      </c>
      <c r="E60" s="443">
        <v>312.18</v>
      </c>
    </row>
    <row r="61" spans="1:7" s="384" customFormat="1" ht="15.75" x14ac:dyDescent="0.25">
      <c r="A61" s="382" t="s">
        <v>66</v>
      </c>
      <c r="B61" s="444">
        <f>SUM(B62:B101)</f>
        <v>4291655.6900000004</v>
      </c>
      <c r="C61" s="444">
        <f>SUM(C62:C101)</f>
        <v>4561823.29</v>
      </c>
      <c r="D61" s="383">
        <f>SUM(D62:D101)</f>
        <v>5514438</v>
      </c>
      <c r="E61" s="444">
        <f>SUM(E62:E101)</f>
        <v>5485865.919999999</v>
      </c>
      <c r="F61" s="788"/>
      <c r="G61" s="788"/>
    </row>
    <row r="62" spans="1:7" ht="15.75" x14ac:dyDescent="0.25">
      <c r="A62" s="341" t="s">
        <v>68</v>
      </c>
      <c r="B62" s="443">
        <v>17138.689999999999</v>
      </c>
      <c r="C62" s="443">
        <v>23519.75</v>
      </c>
      <c r="D62" s="299">
        <v>24000</v>
      </c>
      <c r="E62" s="443">
        <v>15952.24</v>
      </c>
      <c r="F62" s="786"/>
    </row>
    <row r="63" spans="1:7" ht="15.75" x14ac:dyDescent="0.25">
      <c r="A63" s="341" t="s">
        <v>414</v>
      </c>
      <c r="B63" s="443">
        <v>0</v>
      </c>
      <c r="C63" s="443">
        <v>2000</v>
      </c>
      <c r="D63" s="299">
        <v>0</v>
      </c>
      <c r="E63" s="443">
        <v>0</v>
      </c>
    </row>
    <row r="64" spans="1:7" ht="15.75" x14ac:dyDescent="0.25">
      <c r="A64" s="341" t="s">
        <v>603</v>
      </c>
      <c r="B64" s="443">
        <v>4050</v>
      </c>
      <c r="C64" s="443">
        <v>1000</v>
      </c>
      <c r="D64" s="299">
        <v>2100</v>
      </c>
      <c r="E64" s="443">
        <f>1500+600</f>
        <v>2100</v>
      </c>
    </row>
    <row r="65" spans="1:5" ht="15.75" x14ac:dyDescent="0.25">
      <c r="A65" s="341" t="s">
        <v>476</v>
      </c>
      <c r="B65" s="443">
        <v>4100</v>
      </c>
      <c r="C65" s="443">
        <v>1200</v>
      </c>
      <c r="D65" s="299">
        <v>400</v>
      </c>
      <c r="E65" s="443">
        <v>400</v>
      </c>
    </row>
    <row r="66" spans="1:5" ht="15.75" x14ac:dyDescent="0.25">
      <c r="A66" s="341" t="s">
        <v>479</v>
      </c>
      <c r="B66" s="443">
        <v>1400</v>
      </c>
      <c r="C66" s="443">
        <v>1598.13</v>
      </c>
      <c r="D66" s="299">
        <v>1000</v>
      </c>
      <c r="E66" s="443">
        <v>983.35</v>
      </c>
    </row>
    <row r="67" spans="1:5" ht="15.75" x14ac:dyDescent="0.25">
      <c r="A67" s="341" t="s">
        <v>606</v>
      </c>
      <c r="B67" s="443">
        <v>0</v>
      </c>
      <c r="C67" s="443">
        <v>350</v>
      </c>
      <c r="D67" s="299">
        <v>900</v>
      </c>
      <c r="E67" s="443">
        <v>900</v>
      </c>
    </row>
    <row r="68" spans="1:5" ht="15.75" x14ac:dyDescent="0.25">
      <c r="A68" s="341" t="s">
        <v>502</v>
      </c>
      <c r="B68" s="443">
        <v>9000</v>
      </c>
      <c r="C68" s="443">
        <v>9000</v>
      </c>
      <c r="D68" s="299">
        <v>7800</v>
      </c>
      <c r="E68" s="443">
        <v>7784</v>
      </c>
    </row>
    <row r="69" spans="1:5" ht="15.75" x14ac:dyDescent="0.25">
      <c r="A69" s="341" t="s">
        <v>673</v>
      </c>
      <c r="B69" s="443">
        <v>0</v>
      </c>
      <c r="C69" s="443">
        <v>0</v>
      </c>
      <c r="D69" s="299">
        <v>1600</v>
      </c>
      <c r="E69" s="443">
        <v>1600</v>
      </c>
    </row>
    <row r="70" spans="1:5" ht="15.75" x14ac:dyDescent="0.25">
      <c r="A70" s="341" t="s">
        <v>644</v>
      </c>
      <c r="B70" s="443">
        <v>0</v>
      </c>
      <c r="C70" s="443">
        <v>0</v>
      </c>
      <c r="D70" s="299">
        <v>33000</v>
      </c>
      <c r="E70" s="443">
        <v>29213.37</v>
      </c>
    </row>
    <row r="71" spans="1:5" ht="15.75" x14ac:dyDescent="0.25">
      <c r="A71" s="341" t="s">
        <v>481</v>
      </c>
      <c r="B71" s="443">
        <v>720</v>
      </c>
      <c r="C71" s="443">
        <v>5200</v>
      </c>
      <c r="D71" s="299">
        <v>0</v>
      </c>
      <c r="E71" s="443">
        <v>0</v>
      </c>
    </row>
    <row r="72" spans="1:5" ht="15.75" x14ac:dyDescent="0.25">
      <c r="A72" s="341" t="s">
        <v>72</v>
      </c>
      <c r="B72" s="443">
        <v>1300</v>
      </c>
      <c r="C72" s="443">
        <v>1250</v>
      </c>
      <c r="D72" s="299">
        <v>1500</v>
      </c>
      <c r="E72" s="443">
        <v>1300</v>
      </c>
    </row>
    <row r="73" spans="1:5" s="385" customFormat="1" ht="15.75" x14ac:dyDescent="0.25">
      <c r="A73" s="341" t="s">
        <v>484</v>
      </c>
      <c r="B73" s="443">
        <v>1000</v>
      </c>
      <c r="C73" s="443">
        <v>1000</v>
      </c>
      <c r="D73" s="299">
        <v>0</v>
      </c>
      <c r="E73" s="443">
        <v>0</v>
      </c>
    </row>
    <row r="74" spans="1:5" ht="15.75" x14ac:dyDescent="0.25">
      <c r="A74" s="349" t="s">
        <v>449</v>
      </c>
      <c r="B74" s="443">
        <v>32262.89</v>
      </c>
      <c r="C74" s="443">
        <v>34918.19</v>
      </c>
      <c r="D74" s="299">
        <v>35000</v>
      </c>
      <c r="E74" s="443">
        <v>36049.879999999997</v>
      </c>
    </row>
    <row r="75" spans="1:5" ht="15.75" x14ac:dyDescent="0.25">
      <c r="A75" s="349" t="s">
        <v>512</v>
      </c>
      <c r="B75" s="443">
        <v>0</v>
      </c>
      <c r="C75" s="443">
        <v>0</v>
      </c>
      <c r="D75" s="299">
        <v>0</v>
      </c>
      <c r="E75" s="443">
        <v>23.94</v>
      </c>
    </row>
    <row r="76" spans="1:5" ht="15.75" x14ac:dyDescent="0.25">
      <c r="A76" s="349" t="s">
        <v>624</v>
      </c>
      <c r="B76" s="443">
        <v>0</v>
      </c>
      <c r="C76" s="443">
        <v>21624.28</v>
      </c>
      <c r="D76" s="299">
        <v>0</v>
      </c>
      <c r="E76" s="443">
        <v>0</v>
      </c>
    </row>
    <row r="77" spans="1:5" ht="15.75" x14ac:dyDescent="0.25">
      <c r="A77" s="349" t="s">
        <v>506</v>
      </c>
      <c r="B77" s="443">
        <v>5362.51</v>
      </c>
      <c r="C77" s="443">
        <v>3544</v>
      </c>
      <c r="D77" s="299">
        <v>0</v>
      </c>
      <c r="E77" s="443">
        <v>0</v>
      </c>
    </row>
    <row r="78" spans="1:5" ht="15.75" x14ac:dyDescent="0.25">
      <c r="A78" s="349" t="s">
        <v>507</v>
      </c>
      <c r="B78" s="443">
        <v>8757.33</v>
      </c>
      <c r="C78" s="443">
        <v>3294.54</v>
      </c>
      <c r="D78" s="299">
        <v>21000</v>
      </c>
      <c r="E78" s="443">
        <v>23811.279999999999</v>
      </c>
    </row>
    <row r="79" spans="1:5" ht="15.75" x14ac:dyDescent="0.25">
      <c r="A79" s="341" t="s">
        <v>500</v>
      </c>
      <c r="B79" s="443">
        <v>2093.2800000000002</v>
      </c>
      <c r="C79" s="443">
        <v>1231.04</v>
      </c>
      <c r="D79" s="299">
        <v>3000</v>
      </c>
      <c r="E79" s="443">
        <v>1361.06</v>
      </c>
    </row>
    <row r="80" spans="1:5" ht="15.75" x14ac:dyDescent="0.25">
      <c r="A80" s="341" t="s">
        <v>498</v>
      </c>
      <c r="B80" s="443">
        <v>155280</v>
      </c>
      <c r="C80" s="443">
        <v>153666.59</v>
      </c>
      <c r="D80" s="299">
        <v>186105</v>
      </c>
      <c r="E80" s="443">
        <v>182551.67999999999</v>
      </c>
    </row>
    <row r="81" spans="1:5" ht="15.75" x14ac:dyDescent="0.25">
      <c r="A81" s="341" t="s">
        <v>499</v>
      </c>
      <c r="B81" s="443">
        <v>307200</v>
      </c>
      <c r="C81" s="443">
        <v>331089.76</v>
      </c>
      <c r="D81" s="299">
        <v>388800</v>
      </c>
      <c r="E81" s="443">
        <v>388800</v>
      </c>
    </row>
    <row r="82" spans="1:5" ht="15.75" x14ac:dyDescent="0.25">
      <c r="A82" s="341" t="s">
        <v>83</v>
      </c>
      <c r="B82" s="443">
        <v>13460.07</v>
      </c>
      <c r="C82" s="443">
        <v>14421.88</v>
      </c>
      <c r="D82" s="299">
        <v>17000</v>
      </c>
      <c r="E82" s="443">
        <v>16819.900000000001</v>
      </c>
    </row>
    <row r="83" spans="1:5" ht="15.75" x14ac:dyDescent="0.25">
      <c r="A83" s="349" t="s">
        <v>84</v>
      </c>
      <c r="B83" s="443">
        <v>3374431</v>
      </c>
      <c r="C83" s="443">
        <v>3557676</v>
      </c>
      <c r="D83" s="299">
        <v>4080000</v>
      </c>
      <c r="E83" s="443">
        <v>4073495</v>
      </c>
    </row>
    <row r="84" spans="1:5" ht="15.75" x14ac:dyDescent="0.25">
      <c r="A84" s="349" t="s">
        <v>85</v>
      </c>
      <c r="B84" s="443">
        <v>21124.02</v>
      </c>
      <c r="C84" s="443">
        <v>24935.040000000001</v>
      </c>
      <c r="D84" s="299">
        <v>25000</v>
      </c>
      <c r="E84" s="443">
        <v>29018.01</v>
      </c>
    </row>
    <row r="85" spans="1:5" ht="15.75" x14ac:dyDescent="0.25">
      <c r="A85" s="349" t="s">
        <v>86</v>
      </c>
      <c r="B85" s="443">
        <v>11237.78</v>
      </c>
      <c r="C85" s="443">
        <v>11204.61</v>
      </c>
      <c r="D85" s="299">
        <v>11300</v>
      </c>
      <c r="E85" s="443">
        <v>11161.81</v>
      </c>
    </row>
    <row r="86" spans="1:5" ht="15.75" x14ac:dyDescent="0.25">
      <c r="A86" s="349" t="s">
        <v>87</v>
      </c>
      <c r="B86" s="443">
        <v>981.24</v>
      </c>
      <c r="C86" s="443">
        <v>970.44</v>
      </c>
      <c r="D86" s="299">
        <v>1000</v>
      </c>
      <c r="E86" s="443">
        <v>959.86</v>
      </c>
    </row>
    <row r="87" spans="1:5" ht="15.75" x14ac:dyDescent="0.25">
      <c r="A87" s="349" t="s">
        <v>88</v>
      </c>
      <c r="B87" s="443">
        <v>2122.6</v>
      </c>
      <c r="C87" s="443">
        <v>2143</v>
      </c>
      <c r="D87" s="299">
        <v>2200</v>
      </c>
      <c r="E87" s="443">
        <v>2077.0300000000002</v>
      </c>
    </row>
    <row r="88" spans="1:5" ht="15.75" x14ac:dyDescent="0.25">
      <c r="A88" s="349" t="s">
        <v>478</v>
      </c>
      <c r="B88" s="443">
        <v>10484.82</v>
      </c>
      <c r="C88" s="443">
        <v>8162.32</v>
      </c>
      <c r="D88" s="299">
        <v>8200</v>
      </c>
      <c r="E88" s="443">
        <f>222.8+7332.27</f>
        <v>7555.0700000000006</v>
      </c>
    </row>
    <row r="89" spans="1:5" ht="15.75" x14ac:dyDescent="0.25">
      <c r="A89" s="349" t="s">
        <v>90</v>
      </c>
      <c r="B89" s="443">
        <v>42704</v>
      </c>
      <c r="C89" s="443">
        <v>44258</v>
      </c>
      <c r="D89" s="299">
        <v>50600</v>
      </c>
      <c r="E89" s="443">
        <v>48374</v>
      </c>
    </row>
    <row r="90" spans="1:5" ht="15.75" x14ac:dyDescent="0.25">
      <c r="A90" s="349" t="s">
        <v>475</v>
      </c>
      <c r="B90" s="443">
        <v>228775.85</v>
      </c>
      <c r="C90" s="443">
        <v>260645.55</v>
      </c>
      <c r="D90" s="299">
        <v>539908</v>
      </c>
      <c r="E90" s="443">
        <v>533932</v>
      </c>
    </row>
    <row r="91" spans="1:5" ht="15.75" x14ac:dyDescent="0.25">
      <c r="A91" s="349" t="s">
        <v>92</v>
      </c>
      <c r="B91" s="443">
        <v>504.15</v>
      </c>
      <c r="C91" s="443">
        <v>0</v>
      </c>
      <c r="D91" s="299">
        <v>500</v>
      </c>
      <c r="E91" s="443">
        <v>0</v>
      </c>
    </row>
    <row r="92" spans="1:5" ht="15.75" x14ac:dyDescent="0.25">
      <c r="A92" s="349" t="s">
        <v>769</v>
      </c>
      <c r="B92" s="443">
        <v>0</v>
      </c>
      <c r="C92" s="443">
        <v>0</v>
      </c>
      <c r="D92" s="299">
        <v>845</v>
      </c>
      <c r="E92" s="443">
        <v>843.6</v>
      </c>
    </row>
    <row r="93" spans="1:5" ht="15.75" x14ac:dyDescent="0.25">
      <c r="A93" s="349" t="s">
        <v>770</v>
      </c>
      <c r="B93" s="443">
        <v>0</v>
      </c>
      <c r="C93" s="443">
        <v>0</v>
      </c>
      <c r="D93" s="299">
        <v>0</v>
      </c>
      <c r="E93" s="443">
        <v>279.3</v>
      </c>
    </row>
    <row r="94" spans="1:5" ht="15.75" x14ac:dyDescent="0.25">
      <c r="A94" s="349" t="s">
        <v>771</v>
      </c>
      <c r="B94" s="443">
        <v>0</v>
      </c>
      <c r="C94" s="443">
        <v>0</v>
      </c>
      <c r="D94" s="299">
        <v>0</v>
      </c>
      <c r="E94" s="443">
        <v>19.100000000000001</v>
      </c>
    </row>
    <row r="95" spans="1:5" ht="15.75" x14ac:dyDescent="0.25">
      <c r="A95" s="349" t="s">
        <v>482</v>
      </c>
      <c r="B95" s="443">
        <v>662</v>
      </c>
      <c r="C95" s="443">
        <v>1668</v>
      </c>
      <c r="D95" s="299">
        <v>200</v>
      </c>
      <c r="E95" s="443">
        <v>177</v>
      </c>
    </row>
    <row r="96" spans="1:5" s="789" customFormat="1" ht="15.75" x14ac:dyDescent="0.25">
      <c r="A96" s="790" t="s">
        <v>93</v>
      </c>
      <c r="B96" s="443">
        <v>0</v>
      </c>
      <c r="C96" s="443">
        <v>10</v>
      </c>
      <c r="D96" s="299">
        <v>0</v>
      </c>
      <c r="E96" s="443">
        <v>90</v>
      </c>
    </row>
    <row r="97" spans="1:7" ht="15" customHeight="1" x14ac:dyDescent="0.25">
      <c r="A97" s="349" t="s">
        <v>100</v>
      </c>
      <c r="B97" s="443">
        <v>20738.900000000001</v>
      </c>
      <c r="C97" s="443">
        <v>23889.18</v>
      </c>
      <c r="D97" s="299">
        <v>23050</v>
      </c>
      <c r="E97" s="443">
        <v>23047.81</v>
      </c>
    </row>
    <row r="98" spans="1:7" ht="15" customHeight="1" x14ac:dyDescent="0.25">
      <c r="A98" s="349" t="s">
        <v>672</v>
      </c>
      <c r="B98" s="443">
        <v>0</v>
      </c>
      <c r="C98" s="443">
        <v>0</v>
      </c>
      <c r="D98" s="299">
        <v>9000</v>
      </c>
      <c r="E98" s="443">
        <v>9000</v>
      </c>
    </row>
    <row r="99" spans="1:7" ht="15" customHeight="1" x14ac:dyDescent="0.25">
      <c r="A99" s="349" t="s">
        <v>604</v>
      </c>
      <c r="B99" s="443">
        <v>1400</v>
      </c>
      <c r="C99" s="443">
        <v>1151.31</v>
      </c>
      <c r="D99" s="299">
        <v>0</v>
      </c>
      <c r="E99" s="443">
        <v>0</v>
      </c>
    </row>
    <row r="100" spans="1:7" ht="15.75" x14ac:dyDescent="0.25">
      <c r="A100" s="349" t="s">
        <v>448</v>
      </c>
      <c r="B100" s="443">
        <v>8164.56</v>
      </c>
      <c r="C100" s="443">
        <v>10001.68</v>
      </c>
      <c r="D100" s="299">
        <v>35000</v>
      </c>
      <c r="E100" s="443">
        <v>31755.63</v>
      </c>
    </row>
    <row r="101" spans="1:7" ht="16.5" thickBot="1" x14ac:dyDescent="0.3">
      <c r="A101" s="349" t="s">
        <v>674</v>
      </c>
      <c r="B101" s="443">
        <v>5200</v>
      </c>
      <c r="C101" s="443">
        <v>5200</v>
      </c>
      <c r="D101" s="299">
        <v>4430</v>
      </c>
      <c r="E101" s="443">
        <v>4430</v>
      </c>
    </row>
    <row r="102" spans="1:7" ht="18.75" thickBot="1" x14ac:dyDescent="0.3">
      <c r="A102" s="351" t="s">
        <v>409</v>
      </c>
      <c r="B102" s="445">
        <f t="shared" ref="B102:E102" si="11">B103+B107</f>
        <v>520618.15</v>
      </c>
      <c r="C102" s="445">
        <f t="shared" si="11"/>
        <v>3008344.36</v>
      </c>
      <c r="D102" s="352">
        <f t="shared" si="11"/>
        <v>1675700</v>
      </c>
      <c r="E102" s="445">
        <f t="shared" si="11"/>
        <v>1691115.1400000001</v>
      </c>
      <c r="G102" s="793"/>
    </row>
    <row r="103" spans="1:7" ht="18.75" thickBot="1" x14ac:dyDescent="0.3">
      <c r="A103" s="375" t="s">
        <v>111</v>
      </c>
      <c r="B103" s="446">
        <f t="shared" ref="B103:E103" si="12">SUM(B104:B106)</f>
        <v>353171.15</v>
      </c>
      <c r="C103" s="446">
        <f t="shared" si="12"/>
        <v>421965.55</v>
      </c>
      <c r="D103" s="376">
        <f t="shared" si="12"/>
        <v>162100</v>
      </c>
      <c r="E103" s="446">
        <f t="shared" si="12"/>
        <v>189879.22</v>
      </c>
      <c r="G103" s="794"/>
    </row>
    <row r="104" spans="1:7" ht="15.75" x14ac:dyDescent="0.25">
      <c r="A104" s="354" t="s">
        <v>676</v>
      </c>
      <c r="B104" s="447">
        <v>36663.440000000002</v>
      </c>
      <c r="C104" s="447">
        <v>104832.89</v>
      </c>
      <c r="D104" s="381">
        <v>52000</v>
      </c>
      <c r="E104" s="447">
        <v>80601.55</v>
      </c>
    </row>
    <row r="105" spans="1:7" ht="15.75" x14ac:dyDescent="0.25">
      <c r="A105" s="354" t="s">
        <v>114</v>
      </c>
      <c r="B105" s="447">
        <v>650</v>
      </c>
      <c r="C105" s="447">
        <v>225</v>
      </c>
      <c r="D105" s="381">
        <v>100</v>
      </c>
      <c r="E105" s="447">
        <v>57.36</v>
      </c>
    </row>
    <row r="106" spans="1:7" ht="16.5" thickBot="1" x14ac:dyDescent="0.3">
      <c r="A106" s="377" t="s">
        <v>115</v>
      </c>
      <c r="B106" s="448">
        <v>315857.71000000002</v>
      </c>
      <c r="C106" s="448">
        <v>316907.65999999997</v>
      </c>
      <c r="D106" s="378">
        <v>110000</v>
      </c>
      <c r="E106" s="448">
        <v>109220.31</v>
      </c>
    </row>
    <row r="107" spans="1:7" ht="18.75" thickBot="1" x14ac:dyDescent="0.3">
      <c r="A107" s="355" t="s">
        <v>116</v>
      </c>
      <c r="B107" s="449">
        <f>SUM(B108:B125)</f>
        <v>167447</v>
      </c>
      <c r="C107" s="449">
        <f>SUM(C108:C125)</f>
        <v>2586378.81</v>
      </c>
      <c r="D107" s="356">
        <f>SUM(D108:D125)</f>
        <v>1513600</v>
      </c>
      <c r="E107" s="449">
        <f>SUM(E108:E125)</f>
        <v>1501235.9200000002</v>
      </c>
    </row>
    <row r="108" spans="1:7" ht="15.75" x14ac:dyDescent="0.25">
      <c r="A108" s="341" t="s">
        <v>607</v>
      </c>
      <c r="B108" s="441"/>
      <c r="C108" s="441"/>
      <c r="D108" s="346">
        <v>37000</v>
      </c>
      <c r="E108" s="441">
        <v>37000</v>
      </c>
    </row>
    <row r="109" spans="1:7" ht="15.75" x14ac:dyDescent="0.25">
      <c r="A109" s="341" t="s">
        <v>608</v>
      </c>
      <c r="B109" s="441">
        <v>0</v>
      </c>
      <c r="C109" s="441">
        <v>1000</v>
      </c>
      <c r="D109" s="346">
        <v>0</v>
      </c>
      <c r="E109" s="441">
        <v>0</v>
      </c>
    </row>
    <row r="110" spans="1:7" ht="15.75" x14ac:dyDescent="0.25">
      <c r="A110" s="341" t="s">
        <v>625</v>
      </c>
      <c r="B110" s="441"/>
      <c r="C110" s="441"/>
      <c r="D110" s="346">
        <v>12000</v>
      </c>
      <c r="E110" s="441">
        <v>10000</v>
      </c>
    </row>
    <row r="111" spans="1:7" ht="15.75" x14ac:dyDescent="0.25">
      <c r="A111" s="341" t="s">
        <v>766</v>
      </c>
      <c r="B111" s="441"/>
      <c r="C111" s="441">
        <v>1451002.32</v>
      </c>
      <c r="D111" s="346">
        <v>79500</v>
      </c>
      <c r="E111" s="441">
        <v>79403.28</v>
      </c>
    </row>
    <row r="112" spans="1:7" ht="15.75" x14ac:dyDescent="0.25">
      <c r="A112" s="341" t="s">
        <v>767</v>
      </c>
      <c r="B112" s="441"/>
      <c r="C112" s="441">
        <v>870228.35</v>
      </c>
      <c r="D112" s="346">
        <v>73000</v>
      </c>
      <c r="E112" s="441">
        <v>72531.839999999997</v>
      </c>
    </row>
    <row r="113" spans="1:7" ht="15.75" x14ac:dyDescent="0.25">
      <c r="A113" s="341" t="s">
        <v>778</v>
      </c>
      <c r="B113" s="441"/>
      <c r="C113" s="441">
        <v>169458.14</v>
      </c>
      <c r="D113" s="346">
        <v>298000</v>
      </c>
      <c r="E113" s="441">
        <v>297327.05</v>
      </c>
    </row>
    <row r="114" spans="1:7" ht="15.75" x14ac:dyDescent="0.25">
      <c r="A114" s="341" t="s">
        <v>768</v>
      </c>
      <c r="B114" s="441"/>
      <c r="C114" s="441"/>
      <c r="D114" s="346">
        <v>438500</v>
      </c>
      <c r="E114" s="441">
        <v>438406.83</v>
      </c>
    </row>
    <row r="115" spans="1:7" ht="15.75" x14ac:dyDescent="0.25">
      <c r="A115" s="341" t="s">
        <v>777</v>
      </c>
      <c r="B115" s="441"/>
      <c r="C115" s="441"/>
      <c r="D115" s="346">
        <v>56400</v>
      </c>
      <c r="E115" s="441">
        <v>56343.55</v>
      </c>
    </row>
    <row r="116" spans="1:7" ht="15.75" x14ac:dyDescent="0.25">
      <c r="A116" s="341" t="s">
        <v>772</v>
      </c>
      <c r="B116" s="441"/>
      <c r="C116" s="441"/>
      <c r="D116" s="346">
        <v>130000</v>
      </c>
      <c r="E116" s="441">
        <v>129845.82</v>
      </c>
    </row>
    <row r="117" spans="1:7" ht="15.75" x14ac:dyDescent="0.25">
      <c r="A117" s="341" t="s">
        <v>605</v>
      </c>
      <c r="B117" s="441">
        <v>17447</v>
      </c>
      <c r="C117" s="441">
        <v>0</v>
      </c>
      <c r="D117" s="346">
        <v>0</v>
      </c>
      <c r="E117" s="441">
        <v>0</v>
      </c>
    </row>
    <row r="118" spans="1:7" ht="15.75" x14ac:dyDescent="0.25">
      <c r="A118" s="341" t="s">
        <v>626</v>
      </c>
      <c r="B118" s="441">
        <v>0</v>
      </c>
      <c r="C118" s="441">
        <v>4765</v>
      </c>
      <c r="D118" s="346">
        <v>0</v>
      </c>
      <c r="E118" s="441">
        <v>0</v>
      </c>
    </row>
    <row r="119" spans="1:7" ht="15.75" x14ac:dyDescent="0.25">
      <c r="A119" s="341" t="s">
        <v>480</v>
      </c>
      <c r="B119" s="441">
        <v>10000</v>
      </c>
      <c r="C119" s="441">
        <v>0</v>
      </c>
      <c r="D119" s="346">
        <v>0</v>
      </c>
      <c r="E119" s="441">
        <v>10000</v>
      </c>
    </row>
    <row r="120" spans="1:7" ht="15.75" x14ac:dyDescent="0.25">
      <c r="A120" s="341" t="s">
        <v>447</v>
      </c>
      <c r="B120" s="441">
        <v>0</v>
      </c>
      <c r="C120" s="441">
        <v>60000</v>
      </c>
      <c r="D120" s="346">
        <v>0</v>
      </c>
      <c r="E120" s="441">
        <v>0</v>
      </c>
    </row>
    <row r="121" spans="1:7" ht="15.75" x14ac:dyDescent="0.25">
      <c r="A121" s="341" t="s">
        <v>435</v>
      </c>
      <c r="B121" s="441">
        <v>0</v>
      </c>
      <c r="C121" s="441">
        <v>0</v>
      </c>
      <c r="D121" s="346">
        <v>264100</v>
      </c>
      <c r="E121" s="441">
        <v>236277.55</v>
      </c>
    </row>
    <row r="122" spans="1:7" ht="15.75" x14ac:dyDescent="0.25">
      <c r="A122" s="341" t="s">
        <v>436</v>
      </c>
      <c r="B122" s="441">
        <v>10000</v>
      </c>
      <c r="C122" s="441">
        <v>0</v>
      </c>
      <c r="D122" s="346">
        <v>0</v>
      </c>
      <c r="E122" s="441">
        <v>9000</v>
      </c>
    </row>
    <row r="123" spans="1:7" ht="15.75" x14ac:dyDescent="0.25">
      <c r="A123" s="341" t="s">
        <v>474</v>
      </c>
      <c r="B123" s="441">
        <v>40000</v>
      </c>
      <c r="C123" s="441">
        <v>0</v>
      </c>
      <c r="D123" s="346">
        <v>0</v>
      </c>
      <c r="E123" s="441">
        <v>0</v>
      </c>
    </row>
    <row r="124" spans="1:7" ht="15.75" x14ac:dyDescent="0.25">
      <c r="A124" s="341" t="s">
        <v>511</v>
      </c>
      <c r="B124" s="441">
        <v>90000</v>
      </c>
      <c r="C124" s="441">
        <v>29925</v>
      </c>
      <c r="D124" s="346">
        <v>0</v>
      </c>
      <c r="E124" s="441">
        <v>0</v>
      </c>
    </row>
    <row r="125" spans="1:7" ht="16.5" thickBot="1" x14ac:dyDescent="0.3">
      <c r="A125" s="341" t="s">
        <v>622</v>
      </c>
      <c r="B125" s="441">
        <v>0</v>
      </c>
      <c r="C125" s="441">
        <v>0</v>
      </c>
      <c r="D125" s="346">
        <v>125100</v>
      </c>
      <c r="E125" s="441">
        <v>125100</v>
      </c>
    </row>
    <row r="126" spans="1:7" ht="18.75" thickBot="1" x14ac:dyDescent="0.3">
      <c r="A126" s="287" t="s">
        <v>399</v>
      </c>
      <c r="B126" s="434">
        <f>SUM(B127:B135)</f>
        <v>3592254.8200000003</v>
      </c>
      <c r="C126" s="434">
        <f>SUM(C127:C135)</f>
        <v>3269689.59</v>
      </c>
      <c r="D126" s="337">
        <f>SUM(D127:D135)</f>
        <v>12634953</v>
      </c>
      <c r="E126" s="434">
        <f>SUM(E127:E135)</f>
        <v>11914397.870000001</v>
      </c>
      <c r="G126" s="786"/>
    </row>
    <row r="127" spans="1:7" ht="15.75" x14ac:dyDescent="0.25">
      <c r="A127" s="341" t="s">
        <v>503</v>
      </c>
      <c r="B127" s="443">
        <v>450000</v>
      </c>
      <c r="C127" s="443">
        <v>920800</v>
      </c>
      <c r="D127" s="299">
        <v>499800</v>
      </c>
      <c r="E127" s="443">
        <v>366207.52</v>
      </c>
    </row>
    <row r="128" spans="1:7" ht="15.75" x14ac:dyDescent="0.25">
      <c r="A128" s="341" t="s">
        <v>645</v>
      </c>
      <c r="B128" s="443">
        <v>0</v>
      </c>
      <c r="C128" s="443">
        <v>50.63</v>
      </c>
      <c r="D128" s="299">
        <v>75200</v>
      </c>
      <c r="E128" s="443">
        <v>0</v>
      </c>
    </row>
    <row r="129" spans="1:5" ht="15.75" x14ac:dyDescent="0.25">
      <c r="A129" s="341" t="s">
        <v>504</v>
      </c>
      <c r="B129" s="443">
        <v>6582.47</v>
      </c>
      <c r="C129" s="443">
        <v>90554.32</v>
      </c>
      <c r="D129" s="299">
        <v>79453</v>
      </c>
      <c r="E129" s="443">
        <f>9438.53+18761.04+51241.43</f>
        <v>79441</v>
      </c>
    </row>
    <row r="130" spans="1:5" ht="15.75" x14ac:dyDescent="0.25">
      <c r="A130" s="341" t="s">
        <v>610</v>
      </c>
      <c r="B130" s="443">
        <v>0</v>
      </c>
      <c r="C130" s="443">
        <v>35722.51</v>
      </c>
      <c r="D130" s="299">
        <v>0</v>
      </c>
      <c r="E130" s="443">
        <v>112050.86</v>
      </c>
    </row>
    <row r="131" spans="1:5" ht="15.75" x14ac:dyDescent="0.25">
      <c r="A131" s="341" t="s">
        <v>609</v>
      </c>
      <c r="B131" s="443">
        <v>0</v>
      </c>
      <c r="C131" s="443">
        <v>0</v>
      </c>
      <c r="D131" s="299">
        <v>400000</v>
      </c>
      <c r="E131" s="443">
        <v>0</v>
      </c>
    </row>
    <row r="132" spans="1:5" ht="15.75" x14ac:dyDescent="0.25">
      <c r="A132" s="341" t="s">
        <v>631</v>
      </c>
      <c r="B132" s="443">
        <v>0</v>
      </c>
      <c r="C132" s="443">
        <v>0</v>
      </c>
      <c r="D132" s="299">
        <v>500000</v>
      </c>
      <c r="E132" s="443">
        <v>777371.51</v>
      </c>
    </row>
    <row r="133" spans="1:5" ht="15.75" x14ac:dyDescent="0.25">
      <c r="A133" s="341" t="s">
        <v>520</v>
      </c>
      <c r="B133" s="443">
        <v>0</v>
      </c>
      <c r="C133" s="443">
        <v>1514000</v>
      </c>
      <c r="D133" s="299">
        <v>5084000</v>
      </c>
      <c r="E133" s="443">
        <v>5084000</v>
      </c>
    </row>
    <row r="134" spans="1:5" ht="15.75" x14ac:dyDescent="0.25">
      <c r="A134" s="341" t="s">
        <v>675</v>
      </c>
      <c r="B134" s="443">
        <v>0</v>
      </c>
      <c r="C134" s="443">
        <v>0</v>
      </c>
      <c r="D134" s="299">
        <v>4805000</v>
      </c>
      <c r="E134" s="443">
        <v>4462539.2300000004</v>
      </c>
    </row>
    <row r="135" spans="1:5" ht="16.5" thickBot="1" x14ac:dyDescent="0.3">
      <c r="A135" s="341" t="s">
        <v>129</v>
      </c>
      <c r="B135" s="450">
        <v>3135672.35</v>
      </c>
      <c r="C135" s="450">
        <v>708562.13</v>
      </c>
      <c r="D135" s="350">
        <v>1191500</v>
      </c>
      <c r="E135" s="450">
        <v>1032787.75</v>
      </c>
    </row>
    <row r="136" spans="1:5" ht="24" thickBot="1" x14ac:dyDescent="0.4">
      <c r="A136" s="357" t="s">
        <v>130</v>
      </c>
      <c r="B136" s="399">
        <f>B126+B102+B3</f>
        <v>19199066.469999999</v>
      </c>
      <c r="C136" s="399">
        <f>C126+C102+C3</f>
        <v>23180399.07</v>
      </c>
      <c r="D136" s="358">
        <f>D126+D102+D3</f>
        <v>33294056</v>
      </c>
      <c r="E136" s="399">
        <f>E126+E102+E3</f>
        <v>32452369.080000002</v>
      </c>
    </row>
    <row r="137" spans="1:5" ht="15.75" x14ac:dyDescent="0.25">
      <c r="A137" s="359"/>
    </row>
    <row r="138" spans="1:5" x14ac:dyDescent="0.25">
      <c r="A138" s="360"/>
    </row>
    <row r="139" spans="1:5" x14ac:dyDescent="0.25">
      <c r="A139" s="361"/>
    </row>
    <row r="140" spans="1:5" x14ac:dyDescent="0.25">
      <c r="D140" s="451"/>
    </row>
    <row r="141" spans="1:5" x14ac:dyDescent="0.25">
      <c r="D141" s="451"/>
    </row>
  </sheetData>
  <sheetProtection selectLockedCells="1" selectUnlockedCells="1"/>
  <mergeCells count="1">
    <mergeCell ref="A1:E1"/>
  </mergeCells>
  <phoneticPr fontId="0" type="noConversion"/>
  <pageMargins left="1.1811023622047245" right="0" top="0" bottom="0" header="0.51181102362204722" footer="0.51181102362204722"/>
  <pageSetup paperSize="9" scale="49" firstPageNumber="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9"/>
  <sheetViews>
    <sheetView topLeftCell="B1" zoomScale="80" zoomScaleNormal="80" workbookViewId="0">
      <pane xSplit="2" ySplit="6" topLeftCell="D7" activePane="bottomRight" state="frozen"/>
      <selection activeCell="B1" sqref="B1"/>
      <selection pane="topRight" activeCell="T1" sqref="T1"/>
      <selection pane="bottomLeft" activeCell="B163" sqref="B163"/>
      <selection pane="bottomRight" activeCell="B1" sqref="B1:S1"/>
    </sheetView>
  </sheetViews>
  <sheetFormatPr defaultRowHeight="12.75" outlineLevelRow="1" x14ac:dyDescent="0.2"/>
  <cols>
    <col min="1" max="1" width="0" style="146" hidden="1" customWidth="1"/>
    <col min="2" max="2" width="18.85546875" style="146" customWidth="1"/>
    <col min="3" max="3" width="32.7109375" style="146" customWidth="1"/>
    <col min="4" max="5" width="12.7109375" style="146" bestFit="1" customWidth="1"/>
    <col min="6" max="7" width="11.42578125" style="146" customWidth="1"/>
    <col min="8" max="9" width="12.7109375" style="146" bestFit="1" customWidth="1"/>
    <col min="10" max="11" width="11.42578125" style="146" customWidth="1"/>
    <col min="12" max="12" width="12.7109375" style="146" bestFit="1" customWidth="1"/>
    <col min="13" max="13" width="12.7109375" style="149" bestFit="1" customWidth="1"/>
    <col min="14" max="15" width="11.42578125" style="146" customWidth="1"/>
    <col min="16" max="17" width="12.7109375" style="146" bestFit="1" customWidth="1"/>
    <col min="18" max="19" width="11.42578125" style="146" customWidth="1"/>
    <col min="20" max="16384" width="9.140625" style="146"/>
  </cols>
  <sheetData>
    <row r="1" spans="1:19" ht="28.5" customHeight="1" thickBot="1" x14ac:dyDescent="0.4">
      <c r="A1" s="145"/>
      <c r="B1" s="796" t="s">
        <v>758</v>
      </c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</row>
    <row r="2" spans="1:19" ht="13.5" customHeight="1" thickBot="1" x14ac:dyDescent="0.25">
      <c r="A2" s="145"/>
      <c r="D2" s="797" t="s">
        <v>601</v>
      </c>
      <c r="E2" s="798"/>
      <c r="F2" s="798"/>
      <c r="G2" s="801"/>
      <c r="H2" s="807" t="s">
        <v>639</v>
      </c>
      <c r="I2" s="807"/>
      <c r="J2" s="807"/>
      <c r="K2" s="808"/>
      <c r="L2" s="797" t="s">
        <v>508</v>
      </c>
      <c r="M2" s="798"/>
      <c r="N2" s="798"/>
      <c r="O2" s="798"/>
      <c r="P2" s="797" t="s">
        <v>640</v>
      </c>
      <c r="Q2" s="798"/>
      <c r="R2" s="798"/>
      <c r="S2" s="801"/>
    </row>
    <row r="3" spans="1:19" ht="21" customHeight="1" x14ac:dyDescent="0.2">
      <c r="A3" s="145"/>
      <c r="B3" s="803" t="s">
        <v>407</v>
      </c>
      <c r="C3" s="804"/>
      <c r="D3" s="799"/>
      <c r="E3" s="800"/>
      <c r="F3" s="800"/>
      <c r="G3" s="802"/>
      <c r="H3" s="800"/>
      <c r="I3" s="800"/>
      <c r="J3" s="800"/>
      <c r="K3" s="809"/>
      <c r="L3" s="799"/>
      <c r="M3" s="800"/>
      <c r="N3" s="800"/>
      <c r="O3" s="800"/>
      <c r="P3" s="799"/>
      <c r="Q3" s="800"/>
      <c r="R3" s="800"/>
      <c r="S3" s="802"/>
    </row>
    <row r="4" spans="1:19" ht="24.75" thickBot="1" x14ac:dyDescent="0.25">
      <c r="A4" s="145"/>
      <c r="B4" s="805"/>
      <c r="C4" s="806"/>
      <c r="D4" s="412" t="s">
        <v>396</v>
      </c>
      <c r="E4" s="415" t="s">
        <v>410</v>
      </c>
      <c r="F4" s="415" t="s">
        <v>411</v>
      </c>
      <c r="G4" s="411" t="s">
        <v>402</v>
      </c>
      <c r="H4" s="423" t="s">
        <v>396</v>
      </c>
      <c r="I4" s="423" t="s">
        <v>410</v>
      </c>
      <c r="J4" s="423" t="s">
        <v>401</v>
      </c>
      <c r="K4" s="422" t="s">
        <v>402</v>
      </c>
      <c r="L4" s="412" t="s">
        <v>396</v>
      </c>
      <c r="M4" s="415" t="s">
        <v>410</v>
      </c>
      <c r="N4" s="415" t="s">
        <v>411</v>
      </c>
      <c r="O4" s="452" t="s">
        <v>402</v>
      </c>
      <c r="P4" s="412" t="s">
        <v>396</v>
      </c>
      <c r="Q4" s="415" t="s">
        <v>410</v>
      </c>
      <c r="R4" s="415" t="s">
        <v>411</v>
      </c>
      <c r="S4" s="411" t="s">
        <v>402</v>
      </c>
    </row>
    <row r="5" spans="1:19" ht="24" customHeight="1" thickBot="1" x14ac:dyDescent="0.3">
      <c r="A5" s="145"/>
      <c r="B5" s="524" t="s">
        <v>147</v>
      </c>
      <c r="C5" s="760"/>
      <c r="D5" s="413">
        <f>SUM(E5:G5)</f>
        <v>18444347.159999996</v>
      </c>
      <c r="E5" s="416">
        <f>E7+E21+E35+E45+E51+E67+E75+E90+E94+E119+E130+E139+E151+E176+E177</f>
        <v>13839112.629999999</v>
      </c>
      <c r="F5" s="416">
        <f t="shared" ref="F5" si="0">F7+F21+F35+F45+F51+F67+F75+F90+F94+F119+F130+F139+F151+F176+F177</f>
        <v>1274924.6299999999</v>
      </c>
      <c r="G5" s="523">
        <f>G7+G21+G35+G45+G51+G67+G75+G90+G94+G119+G130+G139+G151+G176+G177</f>
        <v>3330309.9000000004</v>
      </c>
      <c r="H5" s="424">
        <f>SUM(I5:K5)</f>
        <v>22536886.57</v>
      </c>
      <c r="I5" s="424">
        <f>I7+I21+I35+I45+I51+I67+I75+I90+I94+I119+I130+I139+I151+I176+I177</f>
        <v>15984888.049999999</v>
      </c>
      <c r="J5" s="424">
        <f t="shared" ref="J5:K5" si="1">J7+J21+J35+J45+J51+J67+J75+J90+J94+J119+J130+J139+J151+J176+J177</f>
        <v>6241945.2699999996</v>
      </c>
      <c r="K5" s="522">
        <f t="shared" si="1"/>
        <v>310053.25</v>
      </c>
      <c r="L5" s="413">
        <f>SUM(M5:O5)</f>
        <v>32794056</v>
      </c>
      <c r="M5" s="416">
        <f>M7+M21+M35+M45+M51+M67+M75+M90+M94+M119+M130+M139+M151+M176+M177</f>
        <v>18600087</v>
      </c>
      <c r="N5" s="416">
        <f t="shared" ref="N5:O5" si="2">N7+N21+N35+N45+N51+N67+N75+N90+N94+N119+N130+N139+N151+N176+N177</f>
        <v>8533169</v>
      </c>
      <c r="O5" s="453">
        <f t="shared" si="2"/>
        <v>5660800</v>
      </c>
      <c r="P5" s="413">
        <f>SUM(Q5:S5)</f>
        <v>31655830.93</v>
      </c>
      <c r="Q5" s="416">
        <f>Q7+Q21+Q35+Q45+Q51+Q67+Q75+Q90+Q94+Q119+Q130+Q139+Q151+Q176+Q177</f>
        <v>17806018.689999998</v>
      </c>
      <c r="R5" s="416">
        <f t="shared" ref="R5:S5" si="3">R7+R21+R35+R45+R51+R67+R75+R90+R94+R119+R130+R139+R151+R176+R177</f>
        <v>8262797.8000000007</v>
      </c>
      <c r="S5" s="523">
        <f t="shared" si="3"/>
        <v>5587014.4400000004</v>
      </c>
    </row>
    <row r="6" spans="1:19" ht="13.5" thickBot="1" x14ac:dyDescent="0.25">
      <c r="A6" s="145"/>
      <c r="B6" s="288" t="s">
        <v>148</v>
      </c>
      <c r="C6" s="289"/>
      <c r="D6" s="456"/>
      <c r="E6" s="417"/>
      <c r="F6" s="417"/>
      <c r="G6" s="457"/>
      <c r="H6" s="417"/>
      <c r="I6" s="417"/>
      <c r="J6" s="417"/>
      <c r="K6" s="410"/>
      <c r="L6" s="414"/>
      <c r="M6" s="417"/>
      <c r="N6" s="417"/>
      <c r="O6" s="147"/>
      <c r="P6" s="456"/>
      <c r="Q6" s="417"/>
      <c r="R6" s="417"/>
      <c r="S6" s="457"/>
    </row>
    <row r="7" spans="1:19" ht="15.75" x14ac:dyDescent="0.25">
      <c r="A7" s="145"/>
      <c r="B7" s="315" t="s">
        <v>149</v>
      </c>
      <c r="C7" s="761"/>
      <c r="D7" s="308">
        <f>D8+D13+D17+D18+D19+D20</f>
        <v>363361.23000000004</v>
      </c>
      <c r="E7" s="309">
        <f>E8+E13+E17+E18+E19+E20</f>
        <v>240663.11000000002</v>
      </c>
      <c r="F7" s="309">
        <f t="shared" ref="F7:G7" si="4">F8+F13+F17+F18+F19+F20</f>
        <v>122698.12</v>
      </c>
      <c r="G7" s="310">
        <f t="shared" si="4"/>
        <v>0</v>
      </c>
      <c r="H7" s="397">
        <f>H8+H13+H17+H18+H19+H20</f>
        <v>420876.35</v>
      </c>
      <c r="I7" s="309">
        <f t="shared" ref="I7:K7" si="5">I8+I13+I17+I18+I19+I20</f>
        <v>284178.18000000005</v>
      </c>
      <c r="J7" s="309">
        <f t="shared" si="5"/>
        <v>136698.16999999998</v>
      </c>
      <c r="K7" s="386">
        <f t="shared" si="5"/>
        <v>0</v>
      </c>
      <c r="L7" s="308">
        <f>L8+L13+L17+L18+L19+L20</f>
        <v>410422</v>
      </c>
      <c r="M7" s="309">
        <f t="shared" ref="M7:O7" si="6">M8+M13+M17+M18+M19+M20</f>
        <v>308552</v>
      </c>
      <c r="N7" s="309">
        <f t="shared" si="6"/>
        <v>101870</v>
      </c>
      <c r="O7" s="386">
        <f t="shared" si="6"/>
        <v>0</v>
      </c>
      <c r="P7" s="308">
        <f>P8+P13+P17+P18+P19+P20</f>
        <v>350056.94</v>
      </c>
      <c r="Q7" s="309">
        <f t="shared" ref="Q7:S7" si="7">Q8+Q13+Q17+Q18+Q19+Q20</f>
        <v>274403.10000000003</v>
      </c>
      <c r="R7" s="309">
        <f t="shared" si="7"/>
        <v>75653.84</v>
      </c>
      <c r="S7" s="310">
        <f t="shared" si="7"/>
        <v>0</v>
      </c>
    </row>
    <row r="8" spans="1:19" ht="15.75" x14ac:dyDescent="0.25">
      <c r="A8" s="145"/>
      <c r="B8" s="316" t="s">
        <v>150</v>
      </c>
      <c r="C8" s="762" t="s">
        <v>151</v>
      </c>
      <c r="D8" s="297">
        <f>SUM(D9:D12)</f>
        <v>147659.53</v>
      </c>
      <c r="E8" s="295">
        <f t="shared" ref="E8:G8" si="8">SUM(E9:E12)</f>
        <v>147659.53</v>
      </c>
      <c r="F8" s="295">
        <f t="shared" si="8"/>
        <v>0</v>
      </c>
      <c r="G8" s="296">
        <f t="shared" si="8"/>
        <v>0</v>
      </c>
      <c r="H8" s="314">
        <f>SUM(H9:H12)</f>
        <v>176475.43000000002</v>
      </c>
      <c r="I8" s="295">
        <f t="shared" ref="I8:K8" si="9">SUM(I9:I12)</f>
        <v>176475.43000000002</v>
      </c>
      <c r="J8" s="295">
        <f t="shared" si="9"/>
        <v>0</v>
      </c>
      <c r="K8" s="313">
        <f t="shared" si="9"/>
        <v>0</v>
      </c>
      <c r="L8" s="297">
        <f>SUM(L9:L12)</f>
        <v>167470</v>
      </c>
      <c r="M8" s="295">
        <f t="shared" ref="M8:O8" si="10">SUM(M9:M12)</f>
        <v>167470</v>
      </c>
      <c r="N8" s="295">
        <f t="shared" si="10"/>
        <v>0</v>
      </c>
      <c r="O8" s="313">
        <f t="shared" si="10"/>
        <v>0</v>
      </c>
      <c r="P8" s="297">
        <f>SUM(P9:P12)</f>
        <v>163232.98000000004</v>
      </c>
      <c r="Q8" s="295">
        <f t="shared" ref="Q8:S8" si="11">SUM(Q9:Q12)</f>
        <v>163232.98000000004</v>
      </c>
      <c r="R8" s="295">
        <f t="shared" si="11"/>
        <v>0</v>
      </c>
      <c r="S8" s="296">
        <f t="shared" si="11"/>
        <v>0</v>
      </c>
    </row>
    <row r="9" spans="1:19" ht="15.75" x14ac:dyDescent="0.25">
      <c r="A9" s="145"/>
      <c r="B9" s="316">
        <v>1</v>
      </c>
      <c r="C9" s="762" t="s">
        <v>152</v>
      </c>
      <c r="D9" s="297">
        <f>SUM(E9:G9)</f>
        <v>66603.259999999995</v>
      </c>
      <c r="E9" s="295">
        <f>'[1]1.Plánovanie, manažment a kontr'!$H$5</f>
        <v>66603.259999999995</v>
      </c>
      <c r="F9" s="295">
        <f>'[1]1.Plánovanie, manažment a kontr'!$I$5</f>
        <v>0</v>
      </c>
      <c r="G9" s="296">
        <f>'[1]1.Plánovanie, manažment a kontr'!$J$5</f>
        <v>0</v>
      </c>
      <c r="H9" s="314">
        <f>SUM(I9:K9)</f>
        <v>73126.780000000013</v>
      </c>
      <c r="I9" s="295">
        <f>'[2]1.Plánovanie, manažment a kontr'!$N$5</f>
        <v>73126.780000000013</v>
      </c>
      <c r="J9" s="295">
        <f>'[2]1.Plánovanie, manažment a kontr'!$O$5</f>
        <v>0</v>
      </c>
      <c r="K9" s="313">
        <f>'[2]1.Plánovanie, manažment a kontr'!$P$5</f>
        <v>0</v>
      </c>
      <c r="L9" s="297">
        <f>SUM(M9:O9)</f>
        <v>85075</v>
      </c>
      <c r="M9" s="295">
        <f>'[2]1.Plánovanie, manažment a kontr'!$Q$5</f>
        <v>85075</v>
      </c>
      <c r="N9" s="295">
        <f>'[2]1.Plánovanie, manažment a kontr'!$R$5</f>
        <v>0</v>
      </c>
      <c r="O9" s="313">
        <f>'[2]1.Plánovanie, manažment a kontr'!$S$5</f>
        <v>0</v>
      </c>
      <c r="P9" s="297">
        <f>SUM(Q9:S9)</f>
        <v>84553.160000000018</v>
      </c>
      <c r="Q9" s="295">
        <f>'[2]1.Plánovanie, manažment a kontr'!$T$5</f>
        <v>84553.160000000018</v>
      </c>
      <c r="R9" s="295">
        <f>'[2]1.Plánovanie, manažment a kontr'!$U$5</f>
        <v>0</v>
      </c>
      <c r="S9" s="296">
        <f>'[2]1.Plánovanie, manažment a kontr'!$V$5</f>
        <v>0</v>
      </c>
    </row>
    <row r="10" spans="1:19" ht="15.75" x14ac:dyDescent="0.25">
      <c r="A10" s="148"/>
      <c r="B10" s="316">
        <v>2</v>
      </c>
      <c r="C10" s="762" t="s">
        <v>153</v>
      </c>
      <c r="D10" s="297">
        <f>SUM(E10:G10)</f>
        <v>33301.229999999996</v>
      </c>
      <c r="E10" s="295">
        <f>'[1]1.Plánovanie, manažment a kontr'!$H$15</f>
        <v>33301.229999999996</v>
      </c>
      <c r="F10" s="295">
        <f>'[1]1.Plánovanie, manažment a kontr'!$I$15</f>
        <v>0</v>
      </c>
      <c r="G10" s="296">
        <f>'[1]1.Plánovanie, manažment a kontr'!$J$15</f>
        <v>0</v>
      </c>
      <c r="H10" s="314">
        <f t="shared" ref="H10:H12" si="12">SUM(I10:K10)</f>
        <v>39538.14</v>
      </c>
      <c r="I10" s="295">
        <f>'[2]1.Plánovanie, manažment a kontr'!$N$16</f>
        <v>39538.14</v>
      </c>
      <c r="J10" s="295">
        <f>'[2]1.Plánovanie, manažment a kontr'!$O$16</f>
        <v>0</v>
      </c>
      <c r="K10" s="313">
        <f>'[2]1.Plánovanie, manažment a kontr'!$P$16</f>
        <v>0</v>
      </c>
      <c r="L10" s="297">
        <f>SUM(M10:O10)</f>
        <v>40200</v>
      </c>
      <c r="M10" s="295">
        <f>'[2]1.Plánovanie, manažment a kontr'!$Q$16</f>
        <v>40200</v>
      </c>
      <c r="N10" s="295">
        <f>'[2]1.Plánovanie, manažment a kontr'!$R$16</f>
        <v>0</v>
      </c>
      <c r="O10" s="313">
        <f>'[2]1.Plánovanie, manažment a kontr'!$S$16</f>
        <v>0</v>
      </c>
      <c r="P10" s="297">
        <f>SUM(Q10:S10)</f>
        <v>38810.740000000005</v>
      </c>
      <c r="Q10" s="295">
        <f>'[2]1.Plánovanie, manažment a kontr'!$T$16</f>
        <v>38810.740000000005</v>
      </c>
      <c r="R10" s="295">
        <f>'[2]1.Plánovanie, manažment a kontr'!$U$16</f>
        <v>0</v>
      </c>
      <c r="S10" s="296">
        <f>'[2]1.Plánovanie, manažment a kontr'!$V$16</f>
        <v>0</v>
      </c>
    </row>
    <row r="11" spans="1:19" ht="15.75" x14ac:dyDescent="0.25">
      <c r="A11" s="148"/>
      <c r="B11" s="316">
        <v>3</v>
      </c>
      <c r="C11" s="763" t="s">
        <v>154</v>
      </c>
      <c r="D11" s="297">
        <f>SUM(E11:G11)</f>
        <v>45254.14</v>
      </c>
      <c r="E11" s="295">
        <f>'[1]1.Plánovanie, manažment a kontr'!$H$26</f>
        <v>45254.14</v>
      </c>
      <c r="F11" s="295">
        <f>'[1]1.Plánovanie, manažment a kontr'!$I$26</f>
        <v>0</v>
      </c>
      <c r="G11" s="296">
        <f>'[1]1.Plánovanie, manažment a kontr'!$J$26</f>
        <v>0</v>
      </c>
      <c r="H11" s="314">
        <f t="shared" si="12"/>
        <v>59966.950000000004</v>
      </c>
      <c r="I11" s="295">
        <f>'[2]1.Plánovanie, manažment a kontr'!$N$27</f>
        <v>59966.950000000004</v>
      </c>
      <c r="J11" s="295">
        <f>'[2]1.Plánovanie, manažment a kontr'!$O$27</f>
        <v>0</v>
      </c>
      <c r="K11" s="313">
        <f>'[2]1.Plánovanie, manažment a kontr'!$P$27</f>
        <v>0</v>
      </c>
      <c r="L11" s="297">
        <f>SUM(M11:O11)</f>
        <v>37395</v>
      </c>
      <c r="M11" s="295">
        <f>'[2]1.Plánovanie, manažment a kontr'!$Q$27</f>
        <v>37395</v>
      </c>
      <c r="N11" s="295">
        <f>'[2]1.Plánovanie, manažment a kontr'!$R$27</f>
        <v>0</v>
      </c>
      <c r="O11" s="313">
        <f>'[2]1.Plánovanie, manažment a kontr'!$S$27</f>
        <v>0</v>
      </c>
      <c r="P11" s="297">
        <f>SUM(Q11:S11)</f>
        <v>36742.879999999997</v>
      </c>
      <c r="Q11" s="295">
        <f>'[2]1.Plánovanie, manažment a kontr'!$T$27</f>
        <v>36742.879999999997</v>
      </c>
      <c r="R11" s="295">
        <f>'[2]1.Plánovanie, manažment a kontr'!$U$27</f>
        <v>0</v>
      </c>
      <c r="S11" s="296">
        <f>'[2]1.Plánovanie, manažment a kontr'!$V$27</f>
        <v>0</v>
      </c>
    </row>
    <row r="12" spans="1:19" ht="15.75" x14ac:dyDescent="0.25">
      <c r="A12" s="148"/>
      <c r="B12" s="316">
        <v>4</v>
      </c>
      <c r="C12" s="763" t="s">
        <v>155</v>
      </c>
      <c r="D12" s="297">
        <f>SUM(E12:G12)</f>
        <v>2500.8999999999996</v>
      </c>
      <c r="E12" s="295">
        <f>'[1]1.Plánovanie, manažment a kontr'!$H$31</f>
        <v>2500.8999999999996</v>
      </c>
      <c r="F12" s="295">
        <f>'[1]1.Plánovanie, manažment a kontr'!$I$31</f>
        <v>0</v>
      </c>
      <c r="G12" s="296">
        <f>'[1]1.Plánovanie, manažment a kontr'!$J$31</f>
        <v>0</v>
      </c>
      <c r="H12" s="314">
        <f t="shared" si="12"/>
        <v>3843.56</v>
      </c>
      <c r="I12" s="295">
        <f>'[2]1.Plánovanie, manažment a kontr'!$N$32</f>
        <v>3843.56</v>
      </c>
      <c r="J12" s="295">
        <f>'[2]1.Plánovanie, manažment a kontr'!$O$32</f>
        <v>0</v>
      </c>
      <c r="K12" s="313">
        <f>'[2]1.Plánovanie, manažment a kontr'!$P$32</f>
        <v>0</v>
      </c>
      <c r="L12" s="297">
        <f>SUM(M12:O12)</f>
        <v>4800</v>
      </c>
      <c r="M12" s="295">
        <f>'[2]1.Plánovanie, manažment a kontr'!$Q$32</f>
        <v>4800</v>
      </c>
      <c r="N12" s="295">
        <f>'[2]1.Plánovanie, manažment a kontr'!$R$32</f>
        <v>0</v>
      </c>
      <c r="O12" s="313">
        <f>'[2]1.Plánovanie, manažment a kontr'!$S$32</f>
        <v>0</v>
      </c>
      <c r="P12" s="297">
        <f>SUM(Q12:S12)</f>
        <v>3126.2</v>
      </c>
      <c r="Q12" s="295">
        <f>'[2]1.Plánovanie, manažment a kontr'!$T$32</f>
        <v>3126.2</v>
      </c>
      <c r="R12" s="295">
        <f>'[2]1.Plánovanie, manažment a kontr'!$U$32</f>
        <v>0</v>
      </c>
      <c r="S12" s="296">
        <f>'[2]1.Plánovanie, manažment a kontr'!$V$32</f>
        <v>0</v>
      </c>
    </row>
    <row r="13" spans="1:19" ht="15.75" x14ac:dyDescent="0.25">
      <c r="A13" s="148"/>
      <c r="B13" s="316" t="s">
        <v>156</v>
      </c>
      <c r="C13" s="763" t="s">
        <v>157</v>
      </c>
      <c r="D13" s="297">
        <f>SUM(D14:D16)</f>
        <v>142203.38</v>
      </c>
      <c r="E13" s="295">
        <f>SUM(E14:E16)</f>
        <v>19505.260000000002</v>
      </c>
      <c r="F13" s="295">
        <f t="shared" ref="F13:G13" si="13">SUM(F14:F16)</f>
        <v>122698.12</v>
      </c>
      <c r="G13" s="296">
        <f t="shared" si="13"/>
        <v>0</v>
      </c>
      <c r="H13" s="314">
        <f>SUM(H14:H16)</f>
        <v>156045.19</v>
      </c>
      <c r="I13" s="295">
        <f t="shared" ref="I13:K13" si="14">SUM(I14:I16)</f>
        <v>19347.02</v>
      </c>
      <c r="J13" s="295">
        <f t="shared" si="14"/>
        <v>136698.16999999998</v>
      </c>
      <c r="K13" s="313">
        <f t="shared" si="14"/>
        <v>0</v>
      </c>
      <c r="L13" s="297">
        <f>SUM(L14:L16)</f>
        <v>142217</v>
      </c>
      <c r="M13" s="295">
        <f t="shared" ref="M13:O13" si="15">SUM(M14:M16)</f>
        <v>40347</v>
      </c>
      <c r="N13" s="295">
        <f t="shared" si="15"/>
        <v>101870</v>
      </c>
      <c r="O13" s="313">
        <f t="shared" si="15"/>
        <v>0</v>
      </c>
      <c r="P13" s="297">
        <f>SUM(P14:P16)</f>
        <v>88676.69</v>
      </c>
      <c r="Q13" s="295">
        <f t="shared" ref="Q13:S13" si="16">SUM(Q14:Q16)</f>
        <v>13022.849999999999</v>
      </c>
      <c r="R13" s="295">
        <f t="shared" si="16"/>
        <v>75653.84</v>
      </c>
      <c r="S13" s="296">
        <f t="shared" si="16"/>
        <v>0</v>
      </c>
    </row>
    <row r="14" spans="1:19" ht="15.75" x14ac:dyDescent="0.25">
      <c r="A14" s="148"/>
      <c r="B14" s="316">
        <v>1</v>
      </c>
      <c r="C14" s="763" t="s">
        <v>158</v>
      </c>
      <c r="D14" s="297">
        <f>SUM(E14:G14)</f>
        <v>11465.310000000001</v>
      </c>
      <c r="E14" s="295">
        <f>'[1]1.Plánovanie, manažment a kontr'!$H$38</f>
        <v>11465.310000000001</v>
      </c>
      <c r="F14" s="295">
        <f>'[1]1.Plánovanie, manažment a kontr'!$I$38</f>
        <v>0</v>
      </c>
      <c r="G14" s="296">
        <f>'[1]1.Plánovanie, manažment a kontr'!$J$38</f>
        <v>0</v>
      </c>
      <c r="H14" s="314">
        <f>SUM(I14:K14)</f>
        <v>18873.04</v>
      </c>
      <c r="I14" s="295">
        <f>'[2]1.Plánovanie, manažment a kontr'!$N$40</f>
        <v>18873.04</v>
      </c>
      <c r="J14" s="295">
        <f>'[2]1.Plánovanie, manažment a kontr'!$O$40</f>
        <v>0</v>
      </c>
      <c r="K14" s="313">
        <f>'[2]1.Plánovanie, manažment a kontr'!$P$40</f>
        <v>0</v>
      </c>
      <c r="L14" s="297">
        <f>SUM(M14:O14)</f>
        <v>28988</v>
      </c>
      <c r="M14" s="295">
        <f>'[2]1.Plánovanie, manažment a kontr'!$Q$40</f>
        <v>28988</v>
      </c>
      <c r="N14" s="295">
        <f>'[2]1.Plánovanie, manažment a kontr'!$R$40</f>
        <v>0</v>
      </c>
      <c r="O14" s="313">
        <f>'[2]1.Plánovanie, manažment a kontr'!$S$40</f>
        <v>0</v>
      </c>
      <c r="P14" s="297">
        <f>SUM(Q14:S14)</f>
        <v>10881.39</v>
      </c>
      <c r="Q14" s="295">
        <f>'[2]1.Plánovanie, manažment a kontr'!$T$40</f>
        <v>10881.39</v>
      </c>
      <c r="R14" s="295">
        <f>'[2]1.Plánovanie, manažment a kontr'!$U$40</f>
        <v>0</v>
      </c>
      <c r="S14" s="296">
        <f>'[2]1.Plánovanie, manažment a kontr'!$V$40</f>
        <v>0</v>
      </c>
    </row>
    <row r="15" spans="1:19" ht="15.75" x14ac:dyDescent="0.25">
      <c r="A15" s="148"/>
      <c r="B15" s="316">
        <v>2</v>
      </c>
      <c r="C15" s="763" t="s">
        <v>159</v>
      </c>
      <c r="D15" s="297">
        <f>SUM(E15:G15)</f>
        <v>6420</v>
      </c>
      <c r="E15" s="295">
        <f>'[1]1.Plánovanie, manažment a kontr'!$H$51</f>
        <v>6420</v>
      </c>
      <c r="F15" s="295">
        <f>'[1]1.Plánovanie, manažment a kontr'!$I$51</f>
        <v>0</v>
      </c>
      <c r="G15" s="296">
        <f>'[1]1.Plánovanie, manažment a kontr'!$J$51</f>
        <v>0</v>
      </c>
      <c r="H15" s="314">
        <f t="shared" ref="H15:H20" si="17">SUM(I15:K15)</f>
        <v>68928</v>
      </c>
      <c r="I15" s="295">
        <f>'[2]1.Plánovanie, manažment a kontr'!$N$56</f>
        <v>0</v>
      </c>
      <c r="J15" s="295">
        <f>'[2]1.Plánovanie, manažment a kontr'!$O$56</f>
        <v>68928</v>
      </c>
      <c r="K15" s="313">
        <f>'[2]1.Plánovanie, manažment a kontr'!$P$56</f>
        <v>0</v>
      </c>
      <c r="L15" s="297">
        <f>SUM(M15:O15)</f>
        <v>27724</v>
      </c>
      <c r="M15" s="295">
        <f>'[2]1.Plánovanie, manažment a kontr'!$Q$56</f>
        <v>3724</v>
      </c>
      <c r="N15" s="295">
        <f>'[2]1.Plánovanie, manažment a kontr'!$R$56</f>
        <v>24000</v>
      </c>
      <c r="O15" s="313">
        <f>'[2]1.Plánovanie, manažment a kontr'!$S$56</f>
        <v>0</v>
      </c>
      <c r="P15" s="297">
        <f>SUM(Q15:S15)</f>
        <v>23256</v>
      </c>
      <c r="Q15" s="295">
        <f>'[2]1.Plánovanie, manažment a kontr'!$T$56</f>
        <v>0</v>
      </c>
      <c r="R15" s="295">
        <f>'[2]1.Plánovanie, manažment a kontr'!$U$56</f>
        <v>23256</v>
      </c>
      <c r="S15" s="296">
        <f>'[2]1.Plánovanie, manažment a kontr'!$V$56</f>
        <v>0</v>
      </c>
    </row>
    <row r="16" spans="1:19" ht="15.75" x14ac:dyDescent="0.25">
      <c r="A16" s="148"/>
      <c r="B16" s="316">
        <v>3</v>
      </c>
      <c r="C16" s="763" t="s">
        <v>160</v>
      </c>
      <c r="D16" s="297">
        <f t="shared" ref="D16:D20" si="18">SUM(E16:G16)</f>
        <v>124318.06999999999</v>
      </c>
      <c r="E16" s="295">
        <f>'[1]1.Plánovanie, manažment a kontr'!$H$55</f>
        <v>1619.9499999999998</v>
      </c>
      <c r="F16" s="295">
        <f>'[1]1.Plánovanie, manažment a kontr'!$I$55</f>
        <v>122698.12</v>
      </c>
      <c r="G16" s="296">
        <f>'[1]1.Plánovanie, manažment a kontr'!$J$55</f>
        <v>0</v>
      </c>
      <c r="H16" s="314">
        <f t="shared" si="17"/>
        <v>68244.149999999994</v>
      </c>
      <c r="I16" s="295">
        <f>'[2]1.Plánovanie, manažment a kontr'!$N$60</f>
        <v>473.97999999999996</v>
      </c>
      <c r="J16" s="295">
        <f>'[2]1.Plánovanie, manažment a kontr'!$O$60</f>
        <v>67770.17</v>
      </c>
      <c r="K16" s="313">
        <f>'[2]1.Plánovanie, manažment a kontr'!$P$60</f>
        <v>0</v>
      </c>
      <c r="L16" s="297">
        <f t="shared" ref="L16:L20" si="19">SUM(M16:O16)</f>
        <v>85505</v>
      </c>
      <c r="M16" s="295">
        <f>'[2]1.Plánovanie, manažment a kontr'!$Q$60</f>
        <v>7635</v>
      </c>
      <c r="N16" s="295">
        <f>'[2]1.Plánovanie, manažment a kontr'!$R$60</f>
        <v>77870</v>
      </c>
      <c r="O16" s="313">
        <f>'[2]1.Plánovanie, manažment a kontr'!$S$60</f>
        <v>0</v>
      </c>
      <c r="P16" s="297">
        <f t="shared" ref="P16:P20" si="20">SUM(Q16:S16)</f>
        <v>54539.299999999996</v>
      </c>
      <c r="Q16" s="295">
        <f>'[2]1.Plánovanie, manažment a kontr'!$T$60</f>
        <v>2141.46</v>
      </c>
      <c r="R16" s="295">
        <f>'[2]1.Plánovanie, manažment a kontr'!$U$60</f>
        <v>52397.84</v>
      </c>
      <c r="S16" s="296">
        <f>'[2]1.Plánovanie, manažment a kontr'!$V$60</f>
        <v>0</v>
      </c>
    </row>
    <row r="17" spans="1:19" ht="15.75" x14ac:dyDescent="0.25">
      <c r="A17" s="147"/>
      <c r="B17" s="316" t="s">
        <v>161</v>
      </c>
      <c r="C17" s="763" t="s">
        <v>162</v>
      </c>
      <c r="D17" s="297">
        <f t="shared" si="18"/>
        <v>62791.450000000004</v>
      </c>
      <c r="E17" s="295">
        <f>'[1]1.Plánovanie, manažment a kontr'!$H$66</f>
        <v>62791.450000000004</v>
      </c>
      <c r="F17" s="295">
        <f>'[1]1.Plánovanie, manažment a kontr'!$I$66</f>
        <v>0</v>
      </c>
      <c r="G17" s="296">
        <f>'[1]1.Plánovanie, manažment a kontr'!$J$66</f>
        <v>0</v>
      </c>
      <c r="H17" s="314">
        <f t="shared" si="17"/>
        <v>76364.48000000001</v>
      </c>
      <c r="I17" s="295">
        <f>'[2]1.Plánovanie, manažment a kontr'!$N$77</f>
        <v>76364.48000000001</v>
      </c>
      <c r="J17" s="295">
        <f>'[2]1.Plánovanie, manažment a kontr'!$O$77</f>
        <v>0</v>
      </c>
      <c r="K17" s="313">
        <f>'[2]1.Plánovanie, manažment a kontr'!$P$77</f>
        <v>0</v>
      </c>
      <c r="L17" s="297">
        <f t="shared" si="19"/>
        <v>87465</v>
      </c>
      <c r="M17" s="295">
        <f>'[2]1.Plánovanie, manažment a kontr'!$Q$77</f>
        <v>87465</v>
      </c>
      <c r="N17" s="295">
        <f>'[2]1.Plánovanie, manažment a kontr'!$R$77</f>
        <v>0</v>
      </c>
      <c r="O17" s="313">
        <f>'[2]1.Plánovanie, manažment a kontr'!$S$77</f>
        <v>0</v>
      </c>
      <c r="P17" s="297">
        <f t="shared" si="20"/>
        <v>86530.23000000001</v>
      </c>
      <c r="Q17" s="295">
        <f>'[2]1.Plánovanie, manažment a kontr'!$T$77</f>
        <v>86530.23000000001</v>
      </c>
      <c r="R17" s="295">
        <f>'[2]1.Plánovanie, manažment a kontr'!$U$77</f>
        <v>0</v>
      </c>
      <c r="S17" s="296">
        <f>'[2]1.Plánovanie, manažment a kontr'!$V$77</f>
        <v>0</v>
      </c>
    </row>
    <row r="18" spans="1:19" ht="15.75" x14ac:dyDescent="0.25">
      <c r="A18" s="145"/>
      <c r="B18" s="316" t="s">
        <v>163</v>
      </c>
      <c r="C18" s="763" t="s">
        <v>164</v>
      </c>
      <c r="D18" s="297">
        <f t="shared" si="18"/>
        <v>4000</v>
      </c>
      <c r="E18" s="295">
        <f>'[1]1.Plánovanie, manažment a kontr'!$H$73</f>
        <v>4000</v>
      </c>
      <c r="F18" s="295">
        <f>'[1]1.Plánovanie, manažment a kontr'!$I$73</f>
        <v>0</v>
      </c>
      <c r="G18" s="296">
        <f>'[1]1.Plánovanie, manažment a kontr'!$J$73</f>
        <v>0</v>
      </c>
      <c r="H18" s="314">
        <f t="shared" si="17"/>
        <v>5450</v>
      </c>
      <c r="I18" s="295">
        <f>'[2]1.Plánovanie, manažment a kontr'!$N$85</f>
        <v>5450</v>
      </c>
      <c r="J18" s="295">
        <f>'[2]1.Plánovanie, manažment a kontr'!$O$85</f>
        <v>0</v>
      </c>
      <c r="K18" s="313">
        <f>'[2]1.Plánovanie, manažment a kontr'!$P$85</f>
        <v>0</v>
      </c>
      <c r="L18" s="297">
        <f t="shared" si="19"/>
        <v>6000</v>
      </c>
      <c r="M18" s="295">
        <f>'[2]1.Plánovanie, manažment a kontr'!$Q$85</f>
        <v>6000</v>
      </c>
      <c r="N18" s="295">
        <f>'[2]1.Plánovanie, manažment a kontr'!$R$85</f>
        <v>0</v>
      </c>
      <c r="O18" s="313">
        <f>'[2]1.Plánovanie, manažment a kontr'!$S$85</f>
        <v>0</v>
      </c>
      <c r="P18" s="297">
        <f t="shared" si="20"/>
        <v>5928</v>
      </c>
      <c r="Q18" s="295">
        <f>'[2]1.Plánovanie, manažment a kontr'!$T$85</f>
        <v>5928</v>
      </c>
      <c r="R18" s="295">
        <f>'[2]1.Plánovanie, manažment a kontr'!$U$85</f>
        <v>0</v>
      </c>
      <c r="S18" s="296">
        <f>'[2]1.Plánovanie, manažment a kontr'!$V$85</f>
        <v>0</v>
      </c>
    </row>
    <row r="19" spans="1:19" ht="15.75" x14ac:dyDescent="0.25">
      <c r="A19" s="145"/>
      <c r="B19" s="316" t="s">
        <v>165</v>
      </c>
      <c r="C19" s="763" t="s">
        <v>166</v>
      </c>
      <c r="D19" s="297">
        <f t="shared" si="18"/>
        <v>6706.8700000000008</v>
      </c>
      <c r="E19" s="295">
        <f>'[1]1.Plánovanie, manažment a kontr'!$H$77</f>
        <v>6706.8700000000008</v>
      </c>
      <c r="F19" s="295">
        <f>'[1]1.Plánovanie, manažment a kontr'!$I$77</f>
        <v>0</v>
      </c>
      <c r="G19" s="296">
        <f>'[1]1.Plánovanie, manažment a kontr'!$J$77</f>
        <v>0</v>
      </c>
      <c r="H19" s="314">
        <f t="shared" si="17"/>
        <v>6541.25</v>
      </c>
      <c r="I19" s="295">
        <f>'[2]1.Plánovanie, manažment a kontr'!$N$89</f>
        <v>6541.25</v>
      </c>
      <c r="J19" s="295">
        <f>'[2]1.Plánovanie, manažment a kontr'!$O$89</f>
        <v>0</v>
      </c>
      <c r="K19" s="313">
        <f>'[2]1.Plánovanie, manažment a kontr'!$P$89</f>
        <v>0</v>
      </c>
      <c r="L19" s="297">
        <f t="shared" si="19"/>
        <v>7270</v>
      </c>
      <c r="M19" s="295">
        <f>'[2]1.Plánovanie, manažment a kontr'!$Q$89</f>
        <v>7270</v>
      </c>
      <c r="N19" s="295">
        <f>'[2]1.Plánovanie, manažment a kontr'!$R$89</f>
        <v>0</v>
      </c>
      <c r="O19" s="313">
        <f>'[2]1.Plánovanie, manažment a kontr'!$S$89</f>
        <v>0</v>
      </c>
      <c r="P19" s="297">
        <f t="shared" si="20"/>
        <v>5689.04</v>
      </c>
      <c r="Q19" s="295">
        <f>'[2]1.Plánovanie, manažment a kontr'!$T$89</f>
        <v>5689.04</v>
      </c>
      <c r="R19" s="295">
        <f>'[2]1.Plánovanie, manažment a kontr'!$U$89</f>
        <v>0</v>
      </c>
      <c r="S19" s="296">
        <f>'[2]1.Plánovanie, manažment a kontr'!$V$89</f>
        <v>0</v>
      </c>
    </row>
    <row r="20" spans="1:19" ht="16.5" outlineLevel="1" thickBot="1" x14ac:dyDescent="0.3">
      <c r="A20" s="145"/>
      <c r="B20" s="317" t="s">
        <v>167</v>
      </c>
      <c r="C20" s="764" t="s">
        <v>443</v>
      </c>
      <c r="D20" s="311">
        <f t="shared" si="18"/>
        <v>0</v>
      </c>
      <c r="E20" s="312">
        <f>'[1]1.Plánovanie, manažment a kontr'!$H$80</f>
        <v>0</v>
      </c>
      <c r="F20" s="312">
        <f>'[1]1.Plánovanie, manažment a kontr'!$I$80</f>
        <v>0</v>
      </c>
      <c r="G20" s="334">
        <f>'[1]1.Plánovanie, manažment a kontr'!$J$80</f>
        <v>0</v>
      </c>
      <c r="H20" s="398">
        <f t="shared" si="17"/>
        <v>0</v>
      </c>
      <c r="I20" s="306">
        <f>'[2]1.Plánovanie, manažment a kontr'!$N$92</f>
        <v>0</v>
      </c>
      <c r="J20" s="306">
        <f>'[2]1.Plánovanie, manažment a kontr'!$O$92</f>
        <v>0</v>
      </c>
      <c r="K20" s="387">
        <f>'[2]1.Plánovanie, manažment a kontr'!$P$92</f>
        <v>0</v>
      </c>
      <c r="L20" s="311">
        <f t="shared" si="19"/>
        <v>0</v>
      </c>
      <c r="M20" s="312">
        <f>'[2]1.Plánovanie, manažment a kontr'!$Q$92</f>
        <v>0</v>
      </c>
      <c r="N20" s="312">
        <f>'[2]1.Plánovanie, manažment a kontr'!$R$92</f>
        <v>0</v>
      </c>
      <c r="O20" s="425">
        <f>'[2]1.Plánovanie, manažment a kontr'!$S$92</f>
        <v>0</v>
      </c>
      <c r="P20" s="311">
        <f t="shared" si="20"/>
        <v>0</v>
      </c>
      <c r="Q20" s="312">
        <f>'[2]1.Plánovanie, manažment a kontr'!$T$92</f>
        <v>0</v>
      </c>
      <c r="R20" s="312">
        <f>'[2]1.Plánovanie, manažment a kontr'!$U$92</f>
        <v>0</v>
      </c>
      <c r="S20" s="334">
        <f>'[2]1.Plánovanie, manažment a kontr'!$V$92</f>
        <v>0</v>
      </c>
    </row>
    <row r="21" spans="1:19" s="151" customFormat="1" ht="15.75" x14ac:dyDescent="0.25">
      <c r="A21" s="148"/>
      <c r="B21" s="318" t="s">
        <v>169</v>
      </c>
      <c r="C21" s="765"/>
      <c r="D21" s="308">
        <f>D22+D31+D34</f>
        <v>60251.17</v>
      </c>
      <c r="E21" s="309">
        <f t="shared" ref="E21:G21" si="21">E22+E31+E34</f>
        <v>60251.17</v>
      </c>
      <c r="F21" s="309">
        <f t="shared" si="21"/>
        <v>0</v>
      </c>
      <c r="G21" s="310">
        <f t="shared" si="21"/>
        <v>0</v>
      </c>
      <c r="H21" s="418">
        <f>H22+H31+H34</f>
        <v>55735.630000000005</v>
      </c>
      <c r="I21" s="418">
        <f t="shared" ref="I21:K21" si="22">I22+I31+I34</f>
        <v>55735.630000000005</v>
      </c>
      <c r="J21" s="418">
        <f t="shared" si="22"/>
        <v>0</v>
      </c>
      <c r="K21" s="404">
        <f t="shared" si="22"/>
        <v>0</v>
      </c>
      <c r="L21" s="308">
        <f>L22+L31+L34</f>
        <v>57372</v>
      </c>
      <c r="M21" s="309">
        <f t="shared" ref="M21:O21" si="23">M22+M31+M34</f>
        <v>57372</v>
      </c>
      <c r="N21" s="309">
        <f t="shared" si="23"/>
        <v>0</v>
      </c>
      <c r="O21" s="386">
        <f t="shared" si="23"/>
        <v>0</v>
      </c>
      <c r="P21" s="308">
        <f>P22+P31+P34</f>
        <v>42374.689999999995</v>
      </c>
      <c r="Q21" s="309">
        <f t="shared" ref="Q21:S21" si="24">Q22+Q31+Q34</f>
        <v>42374.689999999995</v>
      </c>
      <c r="R21" s="309">
        <f t="shared" si="24"/>
        <v>0</v>
      </c>
      <c r="S21" s="310">
        <f t="shared" si="24"/>
        <v>0</v>
      </c>
    </row>
    <row r="22" spans="1:19" ht="15.75" x14ac:dyDescent="0.25">
      <c r="A22" s="145"/>
      <c r="B22" s="316" t="s">
        <v>170</v>
      </c>
      <c r="C22" s="763" t="s">
        <v>171</v>
      </c>
      <c r="D22" s="297">
        <f>SUM(D23:D30)</f>
        <v>36999.32</v>
      </c>
      <c r="E22" s="295">
        <f t="shared" ref="E22:G22" si="25">SUM(E23:E30)</f>
        <v>36999.32</v>
      </c>
      <c r="F22" s="295">
        <f t="shared" si="25"/>
        <v>0</v>
      </c>
      <c r="G22" s="296">
        <f t="shared" si="25"/>
        <v>0</v>
      </c>
      <c r="H22" s="419">
        <f>SUM(H23:H30)</f>
        <v>32174.550000000003</v>
      </c>
      <c r="I22" s="419">
        <f>SUM(I23:I30)</f>
        <v>32174.550000000003</v>
      </c>
      <c r="J22" s="419">
        <f t="shared" ref="J22:K22" si="26">SUM(J23:J30)</f>
        <v>0</v>
      </c>
      <c r="K22" s="396">
        <f t="shared" si="26"/>
        <v>0</v>
      </c>
      <c r="L22" s="297">
        <f>SUM(L23:L30)</f>
        <v>29400</v>
      </c>
      <c r="M22" s="295">
        <f t="shared" ref="M22:O22" si="27">SUM(M23:M30)</f>
        <v>29400</v>
      </c>
      <c r="N22" s="295">
        <f t="shared" si="27"/>
        <v>0</v>
      </c>
      <c r="O22" s="313">
        <f t="shared" si="27"/>
        <v>0</v>
      </c>
      <c r="P22" s="297">
        <f>SUM(P23:P30)</f>
        <v>28474.47</v>
      </c>
      <c r="Q22" s="295">
        <f t="shared" ref="Q22:S22" si="28">SUM(Q23:Q30)</f>
        <v>28474.47</v>
      </c>
      <c r="R22" s="295">
        <f t="shared" si="28"/>
        <v>0</v>
      </c>
      <c r="S22" s="296">
        <f t="shared" si="28"/>
        <v>0</v>
      </c>
    </row>
    <row r="23" spans="1:19" ht="15.75" x14ac:dyDescent="0.25">
      <c r="A23" s="152"/>
      <c r="B23" s="316">
        <v>1</v>
      </c>
      <c r="C23" s="763" t="s">
        <v>172</v>
      </c>
      <c r="D23" s="297">
        <f>SUM(E23:G23)</f>
        <v>174.32</v>
      </c>
      <c r="E23" s="295">
        <f>'[1]2. Propagácia a marketing'!$H$5</f>
        <v>174.32</v>
      </c>
      <c r="F23" s="295">
        <f>'[1]2. Propagácia a marketing'!$I$5</f>
        <v>0</v>
      </c>
      <c r="G23" s="296">
        <f>'[1]2. Propagácia a marketing'!$J$5</f>
        <v>0</v>
      </c>
      <c r="H23" s="419">
        <f>SUM(I23:K23)</f>
        <v>231.12</v>
      </c>
      <c r="I23" s="419">
        <f>'[2]2. Propagácia a marketing'!$N$5</f>
        <v>231.12</v>
      </c>
      <c r="J23" s="419">
        <f>'[2]2. Propagácia a marketing'!$O$5</f>
        <v>0</v>
      </c>
      <c r="K23" s="396">
        <f>'[2]2. Propagácia a marketing'!$P$5</f>
        <v>0</v>
      </c>
      <c r="L23" s="297">
        <f>SUM(M23:O23)</f>
        <v>800</v>
      </c>
      <c r="M23" s="295">
        <f>'[2]2. Propagácia a marketing'!$Q$5</f>
        <v>800</v>
      </c>
      <c r="N23" s="295">
        <f>'[2]2. Propagácia a marketing'!$R$5</f>
        <v>0</v>
      </c>
      <c r="O23" s="313">
        <f>'[2]2. Propagácia a marketing'!$S$5</f>
        <v>0</v>
      </c>
      <c r="P23" s="297">
        <f>SUM(Q23:S23)</f>
        <v>302.76</v>
      </c>
      <c r="Q23" s="295">
        <f>'[2]2. Propagácia a marketing'!$T$5</f>
        <v>302.76</v>
      </c>
      <c r="R23" s="295">
        <f>'[2]2. Propagácia a marketing'!$U$5</f>
        <v>0</v>
      </c>
      <c r="S23" s="296">
        <f>'[2]2. Propagácia a marketing'!$V$5</f>
        <v>0</v>
      </c>
    </row>
    <row r="24" spans="1:19" ht="15.75" x14ac:dyDescent="0.25">
      <c r="A24" s="145"/>
      <c r="B24" s="316">
        <v>2</v>
      </c>
      <c r="C24" s="766" t="s">
        <v>173</v>
      </c>
      <c r="D24" s="297">
        <f t="shared" ref="D24:D30" si="29">SUM(E24:G24)</f>
        <v>5374.42</v>
      </c>
      <c r="E24" s="295">
        <f>'[1]2. Propagácia a marketing'!$H$7</f>
        <v>5374.42</v>
      </c>
      <c r="F24" s="295">
        <f>'[1]2. Propagácia a marketing'!$I$7</f>
        <v>0</v>
      </c>
      <c r="G24" s="296">
        <f>'[1]2. Propagácia a marketing'!$J$7</f>
        <v>0</v>
      </c>
      <c r="H24" s="419">
        <f t="shared" ref="H24:H30" si="30">SUM(I24:K24)</f>
        <v>5627.3499999999995</v>
      </c>
      <c r="I24" s="419">
        <f>'[2]2. Propagácia a marketing'!$N$7</f>
        <v>5627.3499999999995</v>
      </c>
      <c r="J24" s="419">
        <f>'[2]2. Propagácia a marketing'!$O$7</f>
        <v>0</v>
      </c>
      <c r="K24" s="396">
        <f>'[2]2. Propagácia a marketing'!$P$7</f>
        <v>0</v>
      </c>
      <c r="L24" s="297">
        <f t="shared" ref="L24:L30" si="31">SUM(M24:O24)</f>
        <v>4945</v>
      </c>
      <c r="M24" s="295">
        <f>'[2]2. Propagácia a marketing'!$Q$7</f>
        <v>4945</v>
      </c>
      <c r="N24" s="295">
        <f>'[2]2. Propagácia a marketing'!$R$7</f>
        <v>0</v>
      </c>
      <c r="O24" s="313">
        <f>'[2]2. Propagácia a marketing'!$S$7</f>
        <v>0</v>
      </c>
      <c r="P24" s="297">
        <f t="shared" ref="P24:P30" si="32">SUM(Q24:S24)</f>
        <v>4555.17</v>
      </c>
      <c r="Q24" s="295">
        <f>'[2]2. Propagácia a marketing'!$T$7</f>
        <v>4555.17</v>
      </c>
      <c r="R24" s="295">
        <f>'[2]2. Propagácia a marketing'!$U$7</f>
        <v>0</v>
      </c>
      <c r="S24" s="296">
        <f>'[2]2. Propagácia a marketing'!$V$7</f>
        <v>0</v>
      </c>
    </row>
    <row r="25" spans="1:19" ht="15.75" x14ac:dyDescent="0.25">
      <c r="A25" s="145"/>
      <c r="B25" s="316">
        <v>3</v>
      </c>
      <c r="C25" s="763" t="s">
        <v>174</v>
      </c>
      <c r="D25" s="297">
        <f t="shared" si="29"/>
        <v>28450.58</v>
      </c>
      <c r="E25" s="295">
        <f>'[1]2. Propagácia a marketing'!$H$12</f>
        <v>28450.58</v>
      </c>
      <c r="F25" s="295">
        <f>'[1]2. Propagácia a marketing'!$I$12</f>
        <v>0</v>
      </c>
      <c r="G25" s="296">
        <f>'[1]2. Propagácia a marketing'!$J$12</f>
        <v>0</v>
      </c>
      <c r="H25" s="419">
        <f t="shared" si="30"/>
        <v>23316.080000000002</v>
      </c>
      <c r="I25" s="419">
        <f>'[2]2. Propagácia a marketing'!$N$12</f>
        <v>23316.080000000002</v>
      </c>
      <c r="J25" s="419">
        <f>'[2]2. Propagácia a marketing'!$O$12</f>
        <v>0</v>
      </c>
      <c r="K25" s="396">
        <f>'[2]2. Propagácia a marketing'!$P$12</f>
        <v>0</v>
      </c>
      <c r="L25" s="297">
        <f t="shared" si="31"/>
        <v>20655</v>
      </c>
      <c r="M25" s="295">
        <f>'[2]2. Propagácia a marketing'!$Q$12</f>
        <v>20655</v>
      </c>
      <c r="N25" s="295">
        <f>'[2]2. Propagácia a marketing'!$R$12</f>
        <v>0</v>
      </c>
      <c r="O25" s="313">
        <f>'[2]2. Propagácia a marketing'!$S$12</f>
        <v>0</v>
      </c>
      <c r="P25" s="297">
        <f t="shared" si="32"/>
        <v>20616.54</v>
      </c>
      <c r="Q25" s="295">
        <f>'[2]2. Propagácia a marketing'!$T$12</f>
        <v>20616.54</v>
      </c>
      <c r="R25" s="295">
        <f>'[2]2. Propagácia a marketing'!$U$12</f>
        <v>0</v>
      </c>
      <c r="S25" s="296">
        <f>'[2]2. Propagácia a marketing'!$V$12</f>
        <v>0</v>
      </c>
    </row>
    <row r="26" spans="1:19" ht="15.75" x14ac:dyDescent="0.25">
      <c r="A26" s="145"/>
      <c r="B26" s="316">
        <v>4</v>
      </c>
      <c r="C26" s="763" t="s">
        <v>175</v>
      </c>
      <c r="D26" s="297">
        <f t="shared" si="29"/>
        <v>0</v>
      </c>
      <c r="E26" s="295">
        <f>'[1]2. Propagácia a marketing'!$H$20</f>
        <v>0</v>
      </c>
      <c r="F26" s="295">
        <f>'[1]2. Propagácia a marketing'!$I$20</f>
        <v>0</v>
      </c>
      <c r="G26" s="296">
        <f>'[1]2. Propagácia a marketing'!$J$20</f>
        <v>0</v>
      </c>
      <c r="H26" s="419">
        <f t="shared" si="30"/>
        <v>0</v>
      </c>
      <c r="I26" s="419">
        <f>'[2]2. Propagácia a marketing'!$N$20</f>
        <v>0</v>
      </c>
      <c r="J26" s="419">
        <f>'[2]2. Propagácia a marketing'!$O$20</f>
        <v>0</v>
      </c>
      <c r="K26" s="396">
        <f>'[2]2. Propagácia a marketing'!$P$20</f>
        <v>0</v>
      </c>
      <c r="L26" s="297">
        <f t="shared" si="31"/>
        <v>0</v>
      </c>
      <c r="M26" s="295">
        <f>'[2]2. Propagácia a marketing'!$Q$20</f>
        <v>0</v>
      </c>
      <c r="N26" s="295">
        <f>'[2]2. Propagácia a marketing'!$R$20</f>
        <v>0</v>
      </c>
      <c r="O26" s="313">
        <f>'[2]2. Propagácia a marketing'!$S$20</f>
        <v>0</v>
      </c>
      <c r="P26" s="297">
        <f t="shared" si="32"/>
        <v>0</v>
      </c>
      <c r="Q26" s="295">
        <f>'[2]2. Propagácia a marketing'!$T$20</f>
        <v>0</v>
      </c>
      <c r="R26" s="295">
        <f>'[2]2. Propagácia a marketing'!$U$20</f>
        <v>0</v>
      </c>
      <c r="S26" s="296">
        <f>'[2]2. Propagácia a marketing'!$V$20</f>
        <v>0</v>
      </c>
    </row>
    <row r="27" spans="1:19" ht="15.75" x14ac:dyDescent="0.25">
      <c r="A27" s="145"/>
      <c r="B27" s="316">
        <v>5</v>
      </c>
      <c r="C27" s="763" t="s">
        <v>176</v>
      </c>
      <c r="D27" s="297">
        <f t="shared" si="29"/>
        <v>0</v>
      </c>
      <c r="E27" s="295">
        <f>'[1]2. Propagácia a marketing'!$H$22</f>
        <v>0</v>
      </c>
      <c r="F27" s="295">
        <f>'[1]2. Propagácia a marketing'!$I$22</f>
        <v>0</v>
      </c>
      <c r="G27" s="296">
        <f>'[1]2. Propagácia a marketing'!$J$22</f>
        <v>0</v>
      </c>
      <c r="H27" s="419">
        <f t="shared" si="30"/>
        <v>0</v>
      </c>
      <c r="I27" s="419">
        <f>'[2]2. Propagácia a marketing'!$N$22</f>
        <v>0</v>
      </c>
      <c r="J27" s="419">
        <f>'[2]2. Propagácia a marketing'!$O$22</f>
        <v>0</v>
      </c>
      <c r="K27" s="396">
        <f>'[2]2. Propagácia a marketing'!$P$22</f>
        <v>0</v>
      </c>
      <c r="L27" s="297">
        <f t="shared" si="31"/>
        <v>0</v>
      </c>
      <c r="M27" s="295">
        <f>'[2]2. Propagácia a marketing'!$Q$22</f>
        <v>0</v>
      </c>
      <c r="N27" s="295">
        <f>'[2]2. Propagácia a marketing'!$R$22</f>
        <v>0</v>
      </c>
      <c r="O27" s="313">
        <f>'[2]2. Propagácia a marketing'!$S$22</f>
        <v>0</v>
      </c>
      <c r="P27" s="297">
        <f t="shared" si="32"/>
        <v>0</v>
      </c>
      <c r="Q27" s="295">
        <f>'[2]2. Propagácia a marketing'!$T$22</f>
        <v>0</v>
      </c>
      <c r="R27" s="295">
        <f>'[2]2. Propagácia a marketing'!$U$22</f>
        <v>0</v>
      </c>
      <c r="S27" s="296">
        <f>'[2]2. Propagácia a marketing'!$V$22</f>
        <v>0</v>
      </c>
    </row>
    <row r="28" spans="1:19" ht="15.75" x14ac:dyDescent="0.25">
      <c r="A28" s="145"/>
      <c r="B28" s="316">
        <v>6</v>
      </c>
      <c r="C28" s="763" t="s">
        <v>177</v>
      </c>
      <c r="D28" s="297">
        <f t="shared" si="29"/>
        <v>0</v>
      </c>
      <c r="E28" s="295">
        <f>'[1]2. Propagácia a marketing'!$H$25</f>
        <v>0</v>
      </c>
      <c r="F28" s="295">
        <f>'[1]2. Propagácia a marketing'!$I$25</f>
        <v>0</v>
      </c>
      <c r="G28" s="296">
        <f>'[1]2. Propagácia a marketing'!$J$25</f>
        <v>0</v>
      </c>
      <c r="H28" s="419">
        <f t="shared" si="30"/>
        <v>0</v>
      </c>
      <c r="I28" s="419">
        <f>'[2]2. Propagácia a marketing'!$N$25</f>
        <v>0</v>
      </c>
      <c r="J28" s="419">
        <f>'[2]2. Propagácia a marketing'!$O$25</f>
        <v>0</v>
      </c>
      <c r="K28" s="396">
        <f>'[2]2. Propagácia a marketing'!$P$25</f>
        <v>0</v>
      </c>
      <c r="L28" s="297">
        <f t="shared" si="31"/>
        <v>0</v>
      </c>
      <c r="M28" s="295">
        <f>'[2]2. Propagácia a marketing'!$Q$25</f>
        <v>0</v>
      </c>
      <c r="N28" s="295">
        <f>'[2]2. Propagácia a marketing'!$R$25</f>
        <v>0</v>
      </c>
      <c r="O28" s="313">
        <f>'[2]2. Propagácia a marketing'!$S$25</f>
        <v>0</v>
      </c>
      <c r="P28" s="297">
        <f t="shared" si="32"/>
        <v>0</v>
      </c>
      <c r="Q28" s="295">
        <f>'[2]2. Propagácia a marketing'!$T$25</f>
        <v>0</v>
      </c>
      <c r="R28" s="295">
        <f>'[2]2. Propagácia a marketing'!$U$25</f>
        <v>0</v>
      </c>
      <c r="S28" s="296">
        <f>'[2]2. Propagácia a marketing'!$V$25</f>
        <v>0</v>
      </c>
    </row>
    <row r="29" spans="1:19" ht="15.75" x14ac:dyDescent="0.25">
      <c r="A29" s="145"/>
      <c r="B29" s="316">
        <v>7</v>
      </c>
      <c r="C29" s="763" t="s">
        <v>178</v>
      </c>
      <c r="D29" s="297">
        <f t="shared" si="29"/>
        <v>0</v>
      </c>
      <c r="E29" s="295">
        <f>'[1]2. Propagácia a marketing'!$H$27</f>
        <v>0</v>
      </c>
      <c r="F29" s="295">
        <f>'[1]2. Propagácia a marketing'!$I$27</f>
        <v>0</v>
      </c>
      <c r="G29" s="296">
        <f>'[1]2. Propagácia a marketing'!$J$27</f>
        <v>0</v>
      </c>
      <c r="H29" s="419">
        <f t="shared" si="30"/>
        <v>0</v>
      </c>
      <c r="I29" s="419">
        <f>'[2]2. Propagácia a marketing'!$N$27</f>
        <v>0</v>
      </c>
      <c r="J29" s="419">
        <f>'[2]2. Propagácia a marketing'!$O$27</f>
        <v>0</v>
      </c>
      <c r="K29" s="396">
        <f>'[2]2. Propagácia a marketing'!$P$27</f>
        <v>0</v>
      </c>
      <c r="L29" s="297">
        <f t="shared" si="31"/>
        <v>0</v>
      </c>
      <c r="M29" s="295">
        <f>'[2]2. Propagácia a marketing'!$Q$27</f>
        <v>0</v>
      </c>
      <c r="N29" s="295">
        <f>'[2]2. Propagácia a marketing'!$R$27</f>
        <v>0</v>
      </c>
      <c r="O29" s="313">
        <f>'[2]2. Propagácia a marketing'!$S$27</f>
        <v>0</v>
      </c>
      <c r="P29" s="297">
        <f t="shared" si="32"/>
        <v>0</v>
      </c>
      <c r="Q29" s="295">
        <f>'[2]2. Propagácia a marketing'!$T$27</f>
        <v>0</v>
      </c>
      <c r="R29" s="295">
        <f>'[2]2. Propagácia a marketing'!$U$27</f>
        <v>0</v>
      </c>
      <c r="S29" s="296">
        <f>'[2]2. Propagácia a marketing'!$V$27</f>
        <v>0</v>
      </c>
    </row>
    <row r="30" spans="1:19" ht="15.75" outlineLevel="1" x14ac:dyDescent="0.25">
      <c r="A30" s="145"/>
      <c r="B30" s="316">
        <v>8</v>
      </c>
      <c r="C30" s="763" t="s">
        <v>444</v>
      </c>
      <c r="D30" s="297">
        <f t="shared" si="29"/>
        <v>3000</v>
      </c>
      <c r="E30" s="295">
        <f>'[1]2. Propagácia a marketing'!$H$29</f>
        <v>3000</v>
      </c>
      <c r="F30" s="295">
        <f>'[1]2. Propagácia a marketing'!$I$29</f>
        <v>0</v>
      </c>
      <c r="G30" s="296">
        <f>'[1]2. Propagácia a marketing'!$J$29</f>
        <v>0</v>
      </c>
      <c r="H30" s="419">
        <f t="shared" si="30"/>
        <v>3000</v>
      </c>
      <c r="I30" s="419">
        <f>'[2]2. Propagácia a marketing'!$N$29</f>
        <v>3000</v>
      </c>
      <c r="J30" s="419">
        <f>'[2]2. Propagácia a marketing'!$O$29</f>
        <v>0</v>
      </c>
      <c r="K30" s="396">
        <f>'[2]2. Propagácia a marketing'!$P$29</f>
        <v>0</v>
      </c>
      <c r="L30" s="297">
        <f t="shared" si="31"/>
        <v>3000</v>
      </c>
      <c r="M30" s="295">
        <f>'[2]2. Propagácia a marketing'!$Q$29</f>
        <v>3000</v>
      </c>
      <c r="N30" s="295">
        <f>'[2]2. Propagácia a marketing'!$R$29</f>
        <v>0</v>
      </c>
      <c r="O30" s="313">
        <f>'[2]2. Propagácia a marketing'!$S$29</f>
        <v>0</v>
      </c>
      <c r="P30" s="297">
        <f t="shared" si="32"/>
        <v>3000</v>
      </c>
      <c r="Q30" s="295">
        <f>'[2]2. Propagácia a marketing'!$T$29</f>
        <v>3000</v>
      </c>
      <c r="R30" s="295">
        <f>'[2]2. Propagácia a marketing'!$U$29</f>
        <v>0</v>
      </c>
      <c r="S30" s="296">
        <f>'[2]2. Propagácia a marketing'!$V$29</f>
        <v>0</v>
      </c>
    </row>
    <row r="31" spans="1:19" ht="15.75" x14ac:dyDescent="0.25">
      <c r="A31" s="149"/>
      <c r="B31" s="316" t="s">
        <v>180</v>
      </c>
      <c r="C31" s="763" t="s">
        <v>181</v>
      </c>
      <c r="D31" s="297">
        <f>SUM(D32:D33)</f>
        <v>19254.059999999998</v>
      </c>
      <c r="E31" s="295">
        <f t="shared" ref="E31:G31" si="33">SUM(E32:E33)</f>
        <v>19254.059999999998</v>
      </c>
      <c r="F31" s="295">
        <f t="shared" si="33"/>
        <v>0</v>
      </c>
      <c r="G31" s="296">
        <f t="shared" si="33"/>
        <v>0</v>
      </c>
      <c r="H31" s="419">
        <f>SUM(H32:H33)</f>
        <v>9447.57</v>
      </c>
      <c r="I31" s="419">
        <f t="shared" ref="I31:K31" si="34">SUM(I32:I33)</f>
        <v>9447.57</v>
      </c>
      <c r="J31" s="419">
        <f t="shared" si="34"/>
        <v>0</v>
      </c>
      <c r="K31" s="396">
        <f t="shared" si="34"/>
        <v>0</v>
      </c>
      <c r="L31" s="297">
        <f>SUM(L32:L33)</f>
        <v>15400</v>
      </c>
      <c r="M31" s="295">
        <f t="shared" ref="M31:O31" si="35">SUM(M32:M33)</f>
        <v>15400</v>
      </c>
      <c r="N31" s="295">
        <f t="shared" si="35"/>
        <v>0</v>
      </c>
      <c r="O31" s="313">
        <f t="shared" si="35"/>
        <v>0</v>
      </c>
      <c r="P31" s="297">
        <f>SUM(P32:P33)</f>
        <v>8158.9499999999989</v>
      </c>
      <c r="Q31" s="295">
        <f t="shared" ref="Q31:S31" si="36">SUM(Q32:Q33)</f>
        <v>8158.9499999999989</v>
      </c>
      <c r="R31" s="295">
        <f t="shared" si="36"/>
        <v>0</v>
      </c>
      <c r="S31" s="296">
        <f t="shared" si="36"/>
        <v>0</v>
      </c>
    </row>
    <row r="32" spans="1:19" ht="15.75" x14ac:dyDescent="0.25">
      <c r="A32" s="149"/>
      <c r="B32" s="316">
        <v>1</v>
      </c>
      <c r="C32" s="763" t="s">
        <v>182</v>
      </c>
      <c r="D32" s="297">
        <f>SUM(E32:G32)</f>
        <v>10277.939999999999</v>
      </c>
      <c r="E32" s="295">
        <f>'[1]2. Propagácia a marketing'!$H$32</f>
        <v>10277.939999999999</v>
      </c>
      <c r="F32" s="295">
        <f>'[1]2. Propagácia a marketing'!$I$32</f>
        <v>0</v>
      </c>
      <c r="G32" s="296">
        <f>'[1]2. Propagácia a marketing'!$J$32</f>
        <v>0</v>
      </c>
      <c r="H32" s="419">
        <f>SUM(I32:K32)</f>
        <v>8039.57</v>
      </c>
      <c r="I32" s="419">
        <f>'[2]2. Propagácia a marketing'!$N$32</f>
        <v>8039.57</v>
      </c>
      <c r="J32" s="419">
        <f>'[2]2. Propagácia a marketing'!$O$32</f>
        <v>0</v>
      </c>
      <c r="K32" s="396">
        <f>'[2]2. Propagácia a marketing'!$P$32</f>
        <v>0</v>
      </c>
      <c r="L32" s="297">
        <f>SUM(M32:O32)</f>
        <v>10800</v>
      </c>
      <c r="M32" s="295">
        <f>'[2]2. Propagácia a marketing'!$Q$32</f>
        <v>10800</v>
      </c>
      <c r="N32" s="295">
        <f>'[2]2. Propagácia a marketing'!$R$32</f>
        <v>0</v>
      </c>
      <c r="O32" s="313">
        <f>'[2]2. Propagácia a marketing'!$S$32</f>
        <v>0</v>
      </c>
      <c r="P32" s="297">
        <f>SUM(Q32:S32)</f>
        <v>6858.9499999999989</v>
      </c>
      <c r="Q32" s="295">
        <f>'[2]2. Propagácia a marketing'!$T$32</f>
        <v>6858.9499999999989</v>
      </c>
      <c r="R32" s="295">
        <f>'[2]2. Propagácia a marketing'!$U$32</f>
        <v>0</v>
      </c>
      <c r="S32" s="296">
        <f>'[2]2. Propagácia a marketing'!$V$32</f>
        <v>0</v>
      </c>
    </row>
    <row r="33" spans="1:19" ht="15.75" x14ac:dyDescent="0.25">
      <c r="A33" s="149"/>
      <c r="B33" s="316">
        <v>2</v>
      </c>
      <c r="C33" s="763" t="s">
        <v>183</v>
      </c>
      <c r="D33" s="297">
        <f t="shared" ref="D33:D34" si="37">SUM(E33:G33)</f>
        <v>8976.119999999999</v>
      </c>
      <c r="E33" s="295">
        <f>'[1]2. Propagácia a marketing'!$H$46</f>
        <v>8976.119999999999</v>
      </c>
      <c r="F33" s="295">
        <f>'[1]2. Propagácia a marketing'!$I$46</f>
        <v>0</v>
      </c>
      <c r="G33" s="296">
        <f>'[1]2. Propagácia a marketing'!$J$46</f>
        <v>0</v>
      </c>
      <c r="H33" s="419">
        <f t="shared" ref="H33:H34" si="38">SUM(I33:K33)</f>
        <v>1408</v>
      </c>
      <c r="I33" s="419">
        <f>'[2]2. Propagácia a marketing'!$N$46</f>
        <v>1408</v>
      </c>
      <c r="J33" s="419">
        <f>'[2]2. Propagácia a marketing'!$O$46</f>
        <v>0</v>
      </c>
      <c r="K33" s="396">
        <f>'[2]2. Propagácia a marketing'!$P$46</f>
        <v>0</v>
      </c>
      <c r="L33" s="297">
        <f t="shared" ref="L33:L34" si="39">SUM(M33:O33)</f>
        <v>4600</v>
      </c>
      <c r="M33" s="295">
        <f>'[2]2. Propagácia a marketing'!$Q$46</f>
        <v>4600</v>
      </c>
      <c r="N33" s="295">
        <f>'[2]2. Propagácia a marketing'!$R$46</f>
        <v>0</v>
      </c>
      <c r="O33" s="313">
        <f>'[2]2. Propagácia a marketing'!$S$46</f>
        <v>0</v>
      </c>
      <c r="P33" s="297">
        <f t="shared" ref="P33:P34" si="40">SUM(Q33:S33)</f>
        <v>1300</v>
      </c>
      <c r="Q33" s="295">
        <f>'[2]2. Propagácia a marketing'!$T$46</f>
        <v>1300</v>
      </c>
      <c r="R33" s="295">
        <f>'[2]2. Propagácia a marketing'!$U$46</f>
        <v>0</v>
      </c>
      <c r="S33" s="296">
        <f>'[2]2. Propagácia a marketing'!$V$46</f>
        <v>0</v>
      </c>
    </row>
    <row r="34" spans="1:19" ht="16.5" thickBot="1" x14ac:dyDescent="0.3">
      <c r="A34" s="152"/>
      <c r="B34" s="317" t="s">
        <v>184</v>
      </c>
      <c r="C34" s="764" t="s">
        <v>185</v>
      </c>
      <c r="D34" s="311">
        <f t="shared" si="37"/>
        <v>3997.79</v>
      </c>
      <c r="E34" s="312">
        <f>'[1]2. Propagácia a marketing'!$H$51</f>
        <v>3997.79</v>
      </c>
      <c r="F34" s="312">
        <f>'[1]2. Propagácia a marketing'!$I$51</f>
        <v>0</v>
      </c>
      <c r="G34" s="334">
        <f>'[1]2. Propagácia a marketing'!$J$51</f>
        <v>0</v>
      </c>
      <c r="H34" s="420">
        <f t="shared" si="38"/>
        <v>14113.509999999998</v>
      </c>
      <c r="I34" s="420">
        <f>'[2]2. Propagácia a marketing'!$N$51</f>
        <v>14113.509999999998</v>
      </c>
      <c r="J34" s="420">
        <f>'[2]2. Propagácia a marketing'!$O$51</f>
        <v>0</v>
      </c>
      <c r="K34" s="405">
        <f>'[2]2. Propagácia a marketing'!$P$51</f>
        <v>0</v>
      </c>
      <c r="L34" s="311">
        <f t="shared" si="39"/>
        <v>12572</v>
      </c>
      <c r="M34" s="312">
        <f>'[2]2. Propagácia a marketing'!$Q$51</f>
        <v>12572</v>
      </c>
      <c r="N34" s="312">
        <f>'[2]2. Propagácia a marketing'!$R$51</f>
        <v>0</v>
      </c>
      <c r="O34" s="425">
        <f>'[2]2. Propagácia a marketing'!$S$51</f>
        <v>0</v>
      </c>
      <c r="P34" s="311">
        <f t="shared" si="40"/>
        <v>5741.2699999999995</v>
      </c>
      <c r="Q34" s="312">
        <f>'[2]2. Propagácia a marketing'!$T$51</f>
        <v>5741.2699999999995</v>
      </c>
      <c r="R34" s="312">
        <f>'[2]2. Propagácia a marketing'!$U$51</f>
        <v>0</v>
      </c>
      <c r="S34" s="334">
        <f>'[2]2. Propagácia a marketing'!$V$51</f>
        <v>0</v>
      </c>
    </row>
    <row r="35" spans="1:19" s="151" customFormat="1" ht="15.75" x14ac:dyDescent="0.25">
      <c r="A35" s="150"/>
      <c r="B35" s="318" t="s">
        <v>186</v>
      </c>
      <c r="C35" s="767"/>
      <c r="D35" s="308">
        <f>D36+D37+D38+D43+D44</f>
        <v>266656.76000000007</v>
      </c>
      <c r="E35" s="309">
        <f t="shared" ref="E35:G35" si="41">E36+E37+E38+E43+E44</f>
        <v>239279.84000000005</v>
      </c>
      <c r="F35" s="309">
        <f t="shared" si="41"/>
        <v>27376.92</v>
      </c>
      <c r="G35" s="310">
        <f t="shared" si="41"/>
        <v>0</v>
      </c>
      <c r="H35" s="418">
        <f>H36+H37+H38+H43+H44</f>
        <v>2356174.7400000002</v>
      </c>
      <c r="I35" s="418">
        <f t="shared" ref="I35:K35" si="42">I36+I37+I38+I43+I44</f>
        <v>234508.78000000003</v>
      </c>
      <c r="J35" s="418">
        <f t="shared" si="42"/>
        <v>2121665.96</v>
      </c>
      <c r="K35" s="404">
        <f t="shared" si="42"/>
        <v>0</v>
      </c>
      <c r="L35" s="308">
        <f>L36+L37+L38+L43+L44</f>
        <v>527539</v>
      </c>
      <c r="M35" s="309">
        <f t="shared" ref="M35:O35" si="43">M36+M37+M38+M43+M44</f>
        <v>313959</v>
      </c>
      <c r="N35" s="309">
        <f t="shared" si="43"/>
        <v>213580</v>
      </c>
      <c r="O35" s="386">
        <f t="shared" si="43"/>
        <v>0</v>
      </c>
      <c r="P35" s="308">
        <f>P36+P37+P38+P43+P44</f>
        <v>474180.17</v>
      </c>
      <c r="Q35" s="309">
        <f t="shared" ref="Q35:S35" si="44">Q36+Q37+Q38+Q43+Q44</f>
        <v>261982.71000000005</v>
      </c>
      <c r="R35" s="309">
        <f t="shared" si="44"/>
        <v>212197.46</v>
      </c>
      <c r="S35" s="310">
        <f t="shared" si="44"/>
        <v>0</v>
      </c>
    </row>
    <row r="36" spans="1:19" ht="15.75" x14ac:dyDescent="0.25">
      <c r="A36" s="145"/>
      <c r="B36" s="316" t="s">
        <v>187</v>
      </c>
      <c r="C36" s="763" t="s">
        <v>188</v>
      </c>
      <c r="D36" s="297">
        <f>SUM(E36:G36)</f>
        <v>83462.91</v>
      </c>
      <c r="E36" s="295">
        <f>'[1]3.Interné služby'!$H$4</f>
        <v>56476.99</v>
      </c>
      <c r="F36" s="295">
        <f>'[1]3.Interné služby'!$I$4</f>
        <v>26985.919999999998</v>
      </c>
      <c r="G36" s="296">
        <f>'[1]3.Interné služby'!$J$4</f>
        <v>0</v>
      </c>
      <c r="H36" s="419">
        <f>SUM(I36:K36)</f>
        <v>48873.060000000005</v>
      </c>
      <c r="I36" s="419">
        <f>'[2]3.Interné služby'!$N$4</f>
        <v>45003.060000000005</v>
      </c>
      <c r="J36" s="419">
        <f>'[2]3.Interné služby'!$O$4</f>
        <v>3870</v>
      </c>
      <c r="K36" s="396">
        <f>'[2]3.Interné služby'!$P$4</f>
        <v>0</v>
      </c>
      <c r="L36" s="297">
        <f>SUM(M36:O36)</f>
        <v>68030</v>
      </c>
      <c r="M36" s="295">
        <f>'[2]3.Interné služby'!$Q$4</f>
        <v>67180</v>
      </c>
      <c r="N36" s="295">
        <f>'[2]3.Interné služby'!$R$4</f>
        <v>850</v>
      </c>
      <c r="O36" s="313">
        <f>'[2]3.Interné služby'!$S$4</f>
        <v>0</v>
      </c>
      <c r="P36" s="297">
        <f>SUM(Q36:S36)</f>
        <v>55488.520000000004</v>
      </c>
      <c r="Q36" s="295">
        <f>'[2]3.Interné služby'!$T$4</f>
        <v>54666.520000000004</v>
      </c>
      <c r="R36" s="295">
        <f>'[2]3.Interné služby'!$U$4</f>
        <v>822</v>
      </c>
      <c r="S36" s="296">
        <f>'[2]3.Interné služby'!$V$4</f>
        <v>0</v>
      </c>
    </row>
    <row r="37" spans="1:19" ht="15.75" x14ac:dyDescent="0.25">
      <c r="A37" s="152"/>
      <c r="B37" s="316" t="s">
        <v>189</v>
      </c>
      <c r="C37" s="763" t="s">
        <v>190</v>
      </c>
      <c r="D37" s="297">
        <f>SUM(E37:G37)</f>
        <v>5028.0999999999995</v>
      </c>
      <c r="E37" s="295">
        <f>'[1]3.Interné služby'!$H$18</f>
        <v>5028.0999999999995</v>
      </c>
      <c r="F37" s="295">
        <f>'[1]3.Interné služby'!$I$18</f>
        <v>0</v>
      </c>
      <c r="G37" s="296">
        <f>'[1]3.Interné služby'!$J$18</f>
        <v>0</v>
      </c>
      <c r="H37" s="419">
        <f>SUM(I37:K37)</f>
        <v>4061.41</v>
      </c>
      <c r="I37" s="419">
        <f>'[2]3.Interné služby'!$N$20</f>
        <v>4061.41</v>
      </c>
      <c r="J37" s="419">
        <f>'[2]3.Interné služby'!$O$20</f>
        <v>0</v>
      </c>
      <c r="K37" s="396">
        <f>'[2]3.Interné služby'!$P$20</f>
        <v>0</v>
      </c>
      <c r="L37" s="297">
        <f>SUM(M37:O37)</f>
        <v>21000</v>
      </c>
      <c r="M37" s="295">
        <f>'[2]3.Interné služby'!$Q$20</f>
        <v>21000</v>
      </c>
      <c r="N37" s="295">
        <f>'[2]3.Interné služby'!$R$20</f>
        <v>0</v>
      </c>
      <c r="O37" s="313">
        <f>'[2]3.Interné služby'!$S$20</f>
        <v>0</v>
      </c>
      <c r="P37" s="297">
        <f>SUM(Q37:S37)</f>
        <v>13832.630000000001</v>
      </c>
      <c r="Q37" s="295">
        <f>'[2]3.Interné služby'!$T$20</f>
        <v>13832.630000000001</v>
      </c>
      <c r="R37" s="295">
        <f>'[2]3.Interné služby'!$U$20</f>
        <v>0</v>
      </c>
      <c r="S37" s="296">
        <f>'[2]3.Interné služby'!$V$20</f>
        <v>0</v>
      </c>
    </row>
    <row r="38" spans="1:19" ht="15.75" x14ac:dyDescent="0.25">
      <c r="A38" s="149"/>
      <c r="B38" s="316" t="s">
        <v>191</v>
      </c>
      <c r="C38" s="763" t="s">
        <v>192</v>
      </c>
      <c r="D38" s="297">
        <f>SUM(D39:D42)</f>
        <v>173884.05000000005</v>
      </c>
      <c r="E38" s="295">
        <f>SUM(E39:E42)</f>
        <v>173493.05000000005</v>
      </c>
      <c r="F38" s="295">
        <f t="shared" ref="F38:G38" si="45">SUM(F39:F42)</f>
        <v>391</v>
      </c>
      <c r="G38" s="296">
        <f t="shared" si="45"/>
        <v>0</v>
      </c>
      <c r="H38" s="419">
        <f>SUM(H39:H42)</f>
        <v>2296501.12</v>
      </c>
      <c r="I38" s="419">
        <f t="shared" ref="I38:K38" si="46">SUM(I39:I42)</f>
        <v>178705.16000000003</v>
      </c>
      <c r="J38" s="419">
        <f t="shared" si="46"/>
        <v>2117795.96</v>
      </c>
      <c r="K38" s="396">
        <f t="shared" si="46"/>
        <v>0</v>
      </c>
      <c r="L38" s="297">
        <f>SUM(L39:L42)</f>
        <v>426799</v>
      </c>
      <c r="M38" s="295">
        <f t="shared" ref="M38:O38" si="47">SUM(M39:M42)</f>
        <v>214069</v>
      </c>
      <c r="N38" s="295">
        <f t="shared" si="47"/>
        <v>212730</v>
      </c>
      <c r="O38" s="313">
        <f t="shared" si="47"/>
        <v>0</v>
      </c>
      <c r="P38" s="297">
        <f>SUM(P39:P42)</f>
        <v>394617.3</v>
      </c>
      <c r="Q38" s="295">
        <f t="shared" ref="Q38:S38" si="48">SUM(Q39:Q42)</f>
        <v>183241.84000000005</v>
      </c>
      <c r="R38" s="295">
        <f t="shared" si="48"/>
        <v>211375.46</v>
      </c>
      <c r="S38" s="296">
        <f t="shared" si="48"/>
        <v>0</v>
      </c>
    </row>
    <row r="39" spans="1:19" ht="15.75" x14ac:dyDescent="0.25">
      <c r="A39" s="149"/>
      <c r="B39" s="316">
        <v>1</v>
      </c>
      <c r="C39" s="763" t="s">
        <v>193</v>
      </c>
      <c r="D39" s="297">
        <f t="shared" ref="D39:D44" si="49">SUM(E39:G39)</f>
        <v>889.87000000000012</v>
      </c>
      <c r="E39" s="295">
        <f>'[1]3.Interné služby'!$H$24</f>
        <v>889.87000000000012</v>
      </c>
      <c r="F39" s="295">
        <f>'[1]3.Interné služby'!$I$24</f>
        <v>0</v>
      </c>
      <c r="G39" s="296">
        <f>'[1]3.Interné služby'!$J$24</f>
        <v>0</v>
      </c>
      <c r="H39" s="419">
        <f t="shared" ref="H39:H44" si="50">SUM(I39:K39)</f>
        <v>1201</v>
      </c>
      <c r="I39" s="419">
        <f>'[2]3.Interné služby'!$N$26</f>
        <v>1201</v>
      </c>
      <c r="J39" s="419">
        <f>'[2]3.Interné služby'!$O$26</f>
        <v>0</v>
      </c>
      <c r="K39" s="396">
        <f>'[2]3.Interné služby'!$P$26</f>
        <v>0</v>
      </c>
      <c r="L39" s="297">
        <f>SUM(M39:O39)</f>
        <v>2000</v>
      </c>
      <c r="M39" s="295">
        <f>'[2]3.Interné služby'!$Q$26</f>
        <v>2000</v>
      </c>
      <c r="N39" s="295">
        <f>'[2]3.Interné služby'!$R$26</f>
        <v>0</v>
      </c>
      <c r="O39" s="313">
        <f>'[2]3.Interné služby'!$S$26</f>
        <v>0</v>
      </c>
      <c r="P39" s="297">
        <f>SUM(Q39:S39)</f>
        <v>1206.24</v>
      </c>
      <c r="Q39" s="295">
        <f>'[2]3.Interné služby'!$T$26</f>
        <v>1206.24</v>
      </c>
      <c r="R39" s="295">
        <f>'[2]3.Interné služby'!$U$26</f>
        <v>0</v>
      </c>
      <c r="S39" s="296">
        <f>'[2]3.Interné služby'!$V$26</f>
        <v>0</v>
      </c>
    </row>
    <row r="40" spans="1:19" ht="15.75" x14ac:dyDescent="0.25">
      <c r="A40" s="149"/>
      <c r="B40" s="316">
        <v>2</v>
      </c>
      <c r="C40" s="763" t="s">
        <v>194</v>
      </c>
      <c r="D40" s="297">
        <f t="shared" si="49"/>
        <v>1067.68</v>
      </c>
      <c r="E40" s="295">
        <f>'[1]3.Interné služby'!$H$29</f>
        <v>1067.68</v>
      </c>
      <c r="F40" s="295">
        <f>'[1]3.Interné služby'!$I$29</f>
        <v>0</v>
      </c>
      <c r="G40" s="296">
        <f>'[1]3.Interné služby'!$J$29</f>
        <v>0</v>
      </c>
      <c r="H40" s="419">
        <f t="shared" si="50"/>
        <v>2357.02</v>
      </c>
      <c r="I40" s="419">
        <f>'[2]3.Interné služby'!$N$31</f>
        <v>2357.02</v>
      </c>
      <c r="J40" s="419">
        <f>'[2]3.Interné služby'!$O$31</f>
        <v>0</v>
      </c>
      <c r="K40" s="396">
        <f>'[2]3.Interné služby'!$P$31</f>
        <v>0</v>
      </c>
      <c r="L40" s="297">
        <f t="shared" ref="L40:L42" si="51">SUM(M40:O40)</f>
        <v>3005</v>
      </c>
      <c r="M40" s="295">
        <f>'[2]3.Interné služby'!$Q$31</f>
        <v>3005</v>
      </c>
      <c r="N40" s="295">
        <f>'[2]3.Interné služby'!$R$31</f>
        <v>0</v>
      </c>
      <c r="O40" s="313">
        <f>'[2]3.Interné služby'!$S$31</f>
        <v>0</v>
      </c>
      <c r="P40" s="297">
        <f t="shared" ref="P40:P42" si="52">SUM(Q40:S40)</f>
        <v>3001.7</v>
      </c>
      <c r="Q40" s="295">
        <f>'[2]3.Interné služby'!$T$31</f>
        <v>3001.7</v>
      </c>
      <c r="R40" s="295">
        <f>'[2]3.Interné služby'!$U$31</f>
        <v>0</v>
      </c>
      <c r="S40" s="296">
        <f>'[2]3.Interné služby'!$V$31</f>
        <v>0</v>
      </c>
    </row>
    <row r="41" spans="1:19" ht="15.75" x14ac:dyDescent="0.25">
      <c r="A41" s="149"/>
      <c r="B41" s="316">
        <v>3</v>
      </c>
      <c r="C41" s="763" t="s">
        <v>195</v>
      </c>
      <c r="D41" s="297">
        <f t="shared" si="49"/>
        <v>163703.50000000006</v>
      </c>
      <c r="E41" s="295">
        <f>'[1]3.Interné služby'!$H$32</f>
        <v>163316.50000000006</v>
      </c>
      <c r="F41" s="295">
        <f>'[1]3.Interné služby'!$I$32</f>
        <v>387</v>
      </c>
      <c r="G41" s="296">
        <f>'[1]3.Interné služby'!$J$32</f>
        <v>0</v>
      </c>
      <c r="H41" s="419">
        <f t="shared" si="50"/>
        <v>2224289.15</v>
      </c>
      <c r="I41" s="419">
        <f>'[2]3.Interné služby'!$N$34</f>
        <v>173217.00000000003</v>
      </c>
      <c r="J41" s="419">
        <f>'[2]3.Interné služby'!$O$34</f>
        <v>2051072.15</v>
      </c>
      <c r="K41" s="396">
        <f>'[2]3.Interné služby'!$P$34</f>
        <v>0</v>
      </c>
      <c r="L41" s="297">
        <f t="shared" si="51"/>
        <v>395548</v>
      </c>
      <c r="M41" s="295">
        <f>'[2]3.Interné služby'!$Q$34</f>
        <v>198963</v>
      </c>
      <c r="N41" s="295">
        <f>'[2]3.Interné služby'!$R$34</f>
        <v>196585</v>
      </c>
      <c r="O41" s="313">
        <f>'[2]3.Interné služby'!$S$34</f>
        <v>0</v>
      </c>
      <c r="P41" s="297">
        <f t="shared" si="52"/>
        <v>369692.25</v>
      </c>
      <c r="Q41" s="295">
        <f>'[2]3.Interné služby'!$T$34</f>
        <v>174456.89000000004</v>
      </c>
      <c r="R41" s="295">
        <f>'[2]3.Interné služby'!$U$34</f>
        <v>195235.36</v>
      </c>
      <c r="S41" s="296">
        <f>'[2]3.Interné služby'!$V$34</f>
        <v>0</v>
      </c>
    </row>
    <row r="42" spans="1:19" ht="15.75" x14ac:dyDescent="0.25">
      <c r="A42" s="149"/>
      <c r="B42" s="316">
        <v>4</v>
      </c>
      <c r="C42" s="763" t="s">
        <v>196</v>
      </c>
      <c r="D42" s="297">
        <f t="shared" si="49"/>
        <v>8223</v>
      </c>
      <c r="E42" s="295">
        <f>'[1]3.Interné služby'!$H$80</f>
        <v>8219</v>
      </c>
      <c r="F42" s="295">
        <f>'[1]3.Interné služby'!$I$80</f>
        <v>4</v>
      </c>
      <c r="G42" s="296">
        <f>'[1]3.Interné služby'!$J$80</f>
        <v>0</v>
      </c>
      <c r="H42" s="419">
        <f t="shared" si="50"/>
        <v>68653.95</v>
      </c>
      <c r="I42" s="419">
        <f>'[2]3.Interné služby'!$N$84</f>
        <v>1930.1399999999999</v>
      </c>
      <c r="J42" s="419">
        <f>'[2]3.Interné služby'!$O$84</f>
        <v>66723.81</v>
      </c>
      <c r="K42" s="396">
        <f>'[2]3.Interné služby'!$P$84</f>
        <v>0</v>
      </c>
      <c r="L42" s="297">
        <f t="shared" si="51"/>
        <v>26246</v>
      </c>
      <c r="M42" s="295">
        <f>'[2]3.Interné služby'!$Q$84</f>
        <v>10101</v>
      </c>
      <c r="N42" s="295">
        <f>'[2]3.Interné služby'!$R$84</f>
        <v>16145</v>
      </c>
      <c r="O42" s="313">
        <f>'[2]3.Interné služby'!$S$84</f>
        <v>0</v>
      </c>
      <c r="P42" s="297">
        <f t="shared" si="52"/>
        <v>20717.11</v>
      </c>
      <c r="Q42" s="295">
        <f>'[2]3.Interné služby'!$T$84</f>
        <v>4577.01</v>
      </c>
      <c r="R42" s="295">
        <f>'[2]3.Interné služby'!$U$84</f>
        <v>16140.1</v>
      </c>
      <c r="S42" s="296">
        <f>'[2]3.Interné služby'!$V$84</f>
        <v>0</v>
      </c>
    </row>
    <row r="43" spans="1:19" ht="15.75" x14ac:dyDescent="0.25">
      <c r="A43" s="149"/>
      <c r="B43" s="316" t="s">
        <v>197</v>
      </c>
      <c r="C43" s="763" t="s">
        <v>198</v>
      </c>
      <c r="D43" s="297">
        <f t="shared" si="49"/>
        <v>4281.7</v>
      </c>
      <c r="E43" s="295">
        <f>'[1]3.Interné služby'!$H$84</f>
        <v>4281.7</v>
      </c>
      <c r="F43" s="295">
        <f>'[1]3.Interné služby'!$I$84</f>
        <v>0</v>
      </c>
      <c r="G43" s="296">
        <f>'[1]3.Interné služby'!$J$84</f>
        <v>0</v>
      </c>
      <c r="H43" s="419">
        <f t="shared" si="50"/>
        <v>6711.8</v>
      </c>
      <c r="I43" s="419">
        <f>'[2]3.Interné služby'!$N$89</f>
        <v>6711.8</v>
      </c>
      <c r="J43" s="419">
        <f>'[2]3.Interné služby'!$O$89</f>
        <v>0</v>
      </c>
      <c r="K43" s="396">
        <f>'[2]3.Interné služby'!$P$89</f>
        <v>0</v>
      </c>
      <c r="L43" s="297">
        <f>SUM(M43:O43)</f>
        <v>11500</v>
      </c>
      <c r="M43" s="295">
        <f>'[2]3.Interné služby'!$Q$89</f>
        <v>11500</v>
      </c>
      <c r="N43" s="295">
        <f>'[2]3.Interné služby'!$R$89</f>
        <v>0</v>
      </c>
      <c r="O43" s="313">
        <f>'[2]3.Interné služby'!$S$89</f>
        <v>0</v>
      </c>
      <c r="P43" s="297">
        <f>SUM(Q43:S43)</f>
        <v>10241.719999999999</v>
      </c>
      <c r="Q43" s="295">
        <f>'[2]3.Interné služby'!$T$89</f>
        <v>10241.719999999999</v>
      </c>
      <c r="R43" s="295">
        <f>'[2]3.Interné služby'!$U$89</f>
        <v>0</v>
      </c>
      <c r="S43" s="296">
        <f>'[2]3.Interné služby'!$V$89</f>
        <v>0</v>
      </c>
    </row>
    <row r="44" spans="1:19" ht="16.5" thickBot="1" x14ac:dyDescent="0.3">
      <c r="A44" s="149"/>
      <c r="B44" s="319" t="s">
        <v>199</v>
      </c>
      <c r="C44" s="764" t="s">
        <v>200</v>
      </c>
      <c r="D44" s="311">
        <f t="shared" si="49"/>
        <v>0</v>
      </c>
      <c r="E44" s="312">
        <f>'[1]3.Interné služby'!$H$90</f>
        <v>0</v>
      </c>
      <c r="F44" s="312">
        <f>'[1]3.Interné služby'!$I$90</f>
        <v>0</v>
      </c>
      <c r="G44" s="334">
        <f>'[1]3.Interné služby'!$J$90</f>
        <v>0</v>
      </c>
      <c r="H44" s="421">
        <f t="shared" si="50"/>
        <v>27.35</v>
      </c>
      <c r="I44" s="421">
        <f>'[2]3.Interné služby'!$N$95</f>
        <v>27.35</v>
      </c>
      <c r="J44" s="421">
        <f>'[2]3.Interné služby'!$O$95</f>
        <v>0</v>
      </c>
      <c r="K44" s="406">
        <f>'[2]3.Interné služby'!$P$95</f>
        <v>0</v>
      </c>
      <c r="L44" s="311">
        <f t="shared" ref="L44" si="53">SUM(M44:O44)</f>
        <v>210</v>
      </c>
      <c r="M44" s="312">
        <f>'[2]3.Interné služby'!$Q$95</f>
        <v>210</v>
      </c>
      <c r="N44" s="312">
        <f>'[2]3.Interné služby'!$R$95</f>
        <v>0</v>
      </c>
      <c r="O44" s="425">
        <f>'[2]3.Interné služby'!$S$95</f>
        <v>0</v>
      </c>
      <c r="P44" s="311">
        <f t="shared" ref="P44" si="54">SUM(Q44:S44)</f>
        <v>0</v>
      </c>
      <c r="Q44" s="312">
        <f>'[2]3.Interné služby'!$T$95</f>
        <v>0</v>
      </c>
      <c r="R44" s="312">
        <f>'[2]3.Interné služby'!$U$95</f>
        <v>0</v>
      </c>
      <c r="S44" s="334">
        <f>'[2]3.Interné služby'!$V$95</f>
        <v>0</v>
      </c>
    </row>
    <row r="45" spans="1:19" s="151" customFormat="1" ht="15.75" x14ac:dyDescent="0.25">
      <c r="B45" s="320" t="s">
        <v>201</v>
      </c>
      <c r="C45" s="768"/>
      <c r="D45" s="308">
        <f>D46+D47+D50</f>
        <v>45459.72</v>
      </c>
      <c r="E45" s="309">
        <f t="shared" ref="E45:G45" si="55">E46+E47+E50</f>
        <v>45459.72</v>
      </c>
      <c r="F45" s="309">
        <f t="shared" si="55"/>
        <v>0</v>
      </c>
      <c r="G45" s="310">
        <f t="shared" si="55"/>
        <v>0</v>
      </c>
      <c r="H45" s="397">
        <f>H46+H47+H50</f>
        <v>45079.040000000001</v>
      </c>
      <c r="I45" s="309">
        <f t="shared" ref="I45:K45" si="56">I46+I47+I50</f>
        <v>45079.040000000001</v>
      </c>
      <c r="J45" s="309">
        <f t="shared" si="56"/>
        <v>0</v>
      </c>
      <c r="K45" s="310">
        <f t="shared" si="56"/>
        <v>0</v>
      </c>
      <c r="L45" s="308">
        <f>L46+L47+L50</f>
        <v>61450</v>
      </c>
      <c r="M45" s="309">
        <f t="shared" ref="M45:O45" si="57">M46+M47+M50</f>
        <v>61450</v>
      </c>
      <c r="N45" s="309">
        <f t="shared" si="57"/>
        <v>0</v>
      </c>
      <c r="O45" s="386">
        <f t="shared" si="57"/>
        <v>0</v>
      </c>
      <c r="P45" s="308">
        <f>P46+P47+P50</f>
        <v>49712.600000000006</v>
      </c>
      <c r="Q45" s="309">
        <f t="shared" ref="Q45:S45" si="58">Q46+Q47+Q50</f>
        <v>49712.600000000006</v>
      </c>
      <c r="R45" s="309">
        <f t="shared" si="58"/>
        <v>0</v>
      </c>
      <c r="S45" s="310">
        <f t="shared" si="58"/>
        <v>0</v>
      </c>
    </row>
    <row r="46" spans="1:19" ht="15.75" x14ac:dyDescent="0.25">
      <c r="A46" s="149"/>
      <c r="B46" s="316" t="s">
        <v>202</v>
      </c>
      <c r="C46" s="763" t="s">
        <v>203</v>
      </c>
      <c r="D46" s="297">
        <f>SUM(E46:G46)</f>
        <v>24710.9</v>
      </c>
      <c r="E46" s="295">
        <f>'[1]4.Služby občanov'!$H$4</f>
        <v>24710.9</v>
      </c>
      <c r="F46" s="295">
        <f>'[1]4.Služby občanov'!$I$4</f>
        <v>0</v>
      </c>
      <c r="G46" s="296">
        <f>'[1]4.Služby občanov'!$J$4</f>
        <v>0</v>
      </c>
      <c r="H46" s="314">
        <f>SUM(I46:K46)</f>
        <v>22668.84</v>
      </c>
      <c r="I46" s="295">
        <f>'[2]4.Služby občanov'!$N$4</f>
        <v>22668.84</v>
      </c>
      <c r="J46" s="295">
        <f>'[2]4.Služby občanov'!$O$4</f>
        <v>0</v>
      </c>
      <c r="K46" s="296">
        <f>'[2]4.Služby občanov'!$P$4</f>
        <v>0</v>
      </c>
      <c r="L46" s="297">
        <f>SUM(M46:O46)</f>
        <v>33750</v>
      </c>
      <c r="M46" s="295">
        <f>'[2]4.Služby občanov'!$Q$4</f>
        <v>33750</v>
      </c>
      <c r="N46" s="295">
        <f>'[2]4.Služby občanov'!$R$4</f>
        <v>0</v>
      </c>
      <c r="O46" s="313">
        <f>'[2]4.Služby občanov'!$S$4</f>
        <v>0</v>
      </c>
      <c r="P46" s="297">
        <f>SUM(Q46:S46)</f>
        <v>25865.08</v>
      </c>
      <c r="Q46" s="295">
        <f>'[2]4.Služby občanov'!$T$4</f>
        <v>25865.08</v>
      </c>
      <c r="R46" s="295">
        <f>'[2]4.Služby občanov'!$U$4</f>
        <v>0</v>
      </c>
      <c r="S46" s="296">
        <f>'[2]4.Služby občanov'!$V$4</f>
        <v>0</v>
      </c>
    </row>
    <row r="47" spans="1:19" ht="15.75" x14ac:dyDescent="0.25">
      <c r="A47" s="153"/>
      <c r="B47" s="316" t="s">
        <v>204</v>
      </c>
      <c r="C47" s="763" t="s">
        <v>205</v>
      </c>
      <c r="D47" s="297">
        <f>SUM(D48:D49)</f>
        <v>20748.82</v>
      </c>
      <c r="E47" s="295">
        <f t="shared" ref="E47:G47" si="59">SUM(E48:E49)</f>
        <v>20748.82</v>
      </c>
      <c r="F47" s="295">
        <f t="shared" si="59"/>
        <v>0</v>
      </c>
      <c r="G47" s="296">
        <f t="shared" si="59"/>
        <v>0</v>
      </c>
      <c r="H47" s="314">
        <f>SUM(H48:H49)</f>
        <v>22410.2</v>
      </c>
      <c r="I47" s="295">
        <f t="shared" ref="I47:K47" si="60">SUM(I48:I49)</f>
        <v>22410.2</v>
      </c>
      <c r="J47" s="295">
        <f t="shared" si="60"/>
        <v>0</v>
      </c>
      <c r="K47" s="296">
        <f t="shared" si="60"/>
        <v>0</v>
      </c>
      <c r="L47" s="297">
        <f>SUM(L48:L49)</f>
        <v>27700</v>
      </c>
      <c r="M47" s="295">
        <f t="shared" ref="M47:O47" si="61">SUM(M48:M49)</f>
        <v>27700</v>
      </c>
      <c r="N47" s="295">
        <f t="shared" si="61"/>
        <v>0</v>
      </c>
      <c r="O47" s="313">
        <f t="shared" si="61"/>
        <v>0</v>
      </c>
      <c r="P47" s="297">
        <f>SUM(P48:P49)</f>
        <v>23847.520000000004</v>
      </c>
      <c r="Q47" s="295">
        <f t="shared" ref="Q47:S47" si="62">SUM(Q48:Q49)</f>
        <v>23847.520000000004</v>
      </c>
      <c r="R47" s="295">
        <f t="shared" si="62"/>
        <v>0</v>
      </c>
      <c r="S47" s="296">
        <f t="shared" si="62"/>
        <v>0</v>
      </c>
    </row>
    <row r="48" spans="1:19" ht="15.75" x14ac:dyDescent="0.25">
      <c r="A48" s="153"/>
      <c r="B48" s="316">
        <v>1</v>
      </c>
      <c r="C48" s="763" t="s">
        <v>206</v>
      </c>
      <c r="D48" s="297">
        <f>SUM(E48:G48)</f>
        <v>20748.82</v>
      </c>
      <c r="E48" s="295">
        <f>'[1]4.Služby občanov'!$H$17</f>
        <v>20748.82</v>
      </c>
      <c r="F48" s="295">
        <f>'[1]4.Služby občanov'!$I$17</f>
        <v>0</v>
      </c>
      <c r="G48" s="296">
        <f>'[1]4.Služby občanov'!$J$17</f>
        <v>0</v>
      </c>
      <c r="H48" s="314">
        <f>SUM(I48:K48)</f>
        <v>22410.2</v>
      </c>
      <c r="I48" s="295">
        <f>'[2]4.Služby občanov'!$N$17</f>
        <v>22410.2</v>
      </c>
      <c r="J48" s="295">
        <f>'[2]4.Služby občanov'!$O$17</f>
        <v>0</v>
      </c>
      <c r="K48" s="296">
        <f>'[2]4.Služby občanov'!$P$17</f>
        <v>0</v>
      </c>
      <c r="L48" s="297">
        <f>SUM(M48:O48)</f>
        <v>25700</v>
      </c>
      <c r="M48" s="295">
        <f>'[2]4.Služby občanov'!$Q$17</f>
        <v>25700</v>
      </c>
      <c r="N48" s="295">
        <f>'[2]4.Služby občanov'!$R$17</f>
        <v>0</v>
      </c>
      <c r="O48" s="313">
        <f>'[2]4.Služby občanov'!$S$17</f>
        <v>0</v>
      </c>
      <c r="P48" s="297">
        <f>SUM(Q48:S48)</f>
        <v>23847.520000000004</v>
      </c>
      <c r="Q48" s="295">
        <f>'[2]4.Služby občanov'!$T$17</f>
        <v>23847.520000000004</v>
      </c>
      <c r="R48" s="295">
        <f>'[2]4.Služby občanov'!$U$17</f>
        <v>0</v>
      </c>
      <c r="S48" s="296">
        <f>'[2]4.Služby občanov'!$V$17</f>
        <v>0</v>
      </c>
    </row>
    <row r="49" spans="1:19" ht="15.75" x14ac:dyDescent="0.25">
      <c r="A49" s="153"/>
      <c r="B49" s="316">
        <v>2</v>
      </c>
      <c r="C49" s="763" t="s">
        <v>207</v>
      </c>
      <c r="D49" s="297">
        <f t="shared" ref="D49:D50" si="63">SUM(E49:G49)</f>
        <v>0</v>
      </c>
      <c r="E49" s="295">
        <f>'[1]4.Služby občanov'!$H$27</f>
        <v>0</v>
      </c>
      <c r="F49" s="295">
        <f>'[1]4.Služby občanov'!$I$27</f>
        <v>0</v>
      </c>
      <c r="G49" s="296">
        <f>'[1]4.Služby občanov'!$J$27</f>
        <v>0</v>
      </c>
      <c r="H49" s="314">
        <f t="shared" ref="H49:H50" si="64">SUM(I49:K49)</f>
        <v>0</v>
      </c>
      <c r="I49" s="295">
        <f>'[2]4.Služby občanov'!$N$28</f>
        <v>0</v>
      </c>
      <c r="J49" s="295">
        <f>'[2]4.Služby občanov'!$O$28</f>
        <v>0</v>
      </c>
      <c r="K49" s="296">
        <f>'[2]4.Služby občanov'!$P$28</f>
        <v>0</v>
      </c>
      <c r="L49" s="297">
        <f t="shared" ref="L49:L50" si="65">SUM(M49:O49)</f>
        <v>2000</v>
      </c>
      <c r="M49" s="295">
        <f>'[2]4.Služby občanov'!$Q$28</f>
        <v>2000</v>
      </c>
      <c r="N49" s="295">
        <f>'[2]4.Služby občanov'!$R$28</f>
        <v>0</v>
      </c>
      <c r="O49" s="313">
        <f>'[2]4.Služby občanov'!$S$28</f>
        <v>0</v>
      </c>
      <c r="P49" s="297">
        <f t="shared" ref="P49:P50" si="66">SUM(Q49:S49)</f>
        <v>0</v>
      </c>
      <c r="Q49" s="295">
        <f>'[2]4.Služby občanov'!$T$28</f>
        <v>0</v>
      </c>
      <c r="R49" s="295">
        <f>'[2]4.Služby občanov'!$U$28</f>
        <v>0</v>
      </c>
      <c r="S49" s="296">
        <f>'[2]4.Služby občanov'!$V$28</f>
        <v>0</v>
      </c>
    </row>
    <row r="50" spans="1:19" ht="16.5" outlineLevel="1" thickBot="1" x14ac:dyDescent="0.3">
      <c r="A50" s="153"/>
      <c r="B50" s="321" t="s">
        <v>208</v>
      </c>
      <c r="C50" s="764" t="s">
        <v>209</v>
      </c>
      <c r="D50" s="311">
        <f t="shared" si="63"/>
        <v>0</v>
      </c>
      <c r="E50" s="312">
        <f>'[2]4.Služby občanov'!$H$30</f>
        <v>0</v>
      </c>
      <c r="F50" s="312">
        <f>'[2]4.Služby občanov'!$I$30</f>
        <v>0</v>
      </c>
      <c r="G50" s="334">
        <f>'[2]4.Služby občanov'!$J$30</f>
        <v>0</v>
      </c>
      <c r="H50" s="398">
        <f t="shared" si="64"/>
        <v>0</v>
      </c>
      <c r="I50" s="306">
        <f>'[2]4.Služby občanov'!$N$30</f>
        <v>0</v>
      </c>
      <c r="J50" s="306">
        <f>'[2]4.Služby občanov'!$O$30</f>
        <v>0</v>
      </c>
      <c r="K50" s="307">
        <f>'[2]4.Služby občanov'!$P$30</f>
        <v>0</v>
      </c>
      <c r="L50" s="311">
        <f t="shared" si="65"/>
        <v>0</v>
      </c>
      <c r="M50" s="312">
        <f>'[2]4.Služby občanov'!$Q$30</f>
        <v>0</v>
      </c>
      <c r="N50" s="312">
        <f>'[2]4.Služby občanov'!$R$30</f>
        <v>0</v>
      </c>
      <c r="O50" s="425">
        <f>'[2]4.Služby občanov'!$S$30</f>
        <v>0</v>
      </c>
      <c r="P50" s="311">
        <f t="shared" si="66"/>
        <v>0</v>
      </c>
      <c r="Q50" s="312">
        <f>'[2]4.Služby občanov'!$T$30</f>
        <v>0</v>
      </c>
      <c r="R50" s="312">
        <f>'[2]4.Služby občanov'!$U$30</f>
        <v>0</v>
      </c>
      <c r="S50" s="334">
        <f>'[2]4.Služby občanov'!$V$30</f>
        <v>0</v>
      </c>
    </row>
    <row r="51" spans="1:19" s="151" customFormat="1" ht="15.75" x14ac:dyDescent="0.25">
      <c r="A51" s="153"/>
      <c r="B51" s="318" t="s">
        <v>210</v>
      </c>
      <c r="C51" s="769"/>
      <c r="D51" s="308">
        <f>D52+D57+D59+D58+D64</f>
        <v>1102804.9999999998</v>
      </c>
      <c r="E51" s="309">
        <f>E52+E57+E59+E58+E64</f>
        <v>818973.79999999993</v>
      </c>
      <c r="F51" s="309">
        <f t="shared" ref="F51:G51" si="67">F52+F57+F59+F58+F64</f>
        <v>269703.96999999997</v>
      </c>
      <c r="G51" s="310">
        <f t="shared" si="67"/>
        <v>14127.23</v>
      </c>
      <c r="H51" s="418">
        <f>H52+H57+H58+H59+H64</f>
        <v>1215162.1100000001</v>
      </c>
      <c r="I51" s="418">
        <f t="shared" ref="I51:K51" si="68">I52+I57+I58+I59+I64</f>
        <v>930976.27000000014</v>
      </c>
      <c r="J51" s="418">
        <f t="shared" si="68"/>
        <v>269820.08</v>
      </c>
      <c r="K51" s="404">
        <f t="shared" si="68"/>
        <v>14365.76</v>
      </c>
      <c r="L51" s="308">
        <f>L52+L57+L59+L58+L64</f>
        <v>1165060</v>
      </c>
      <c r="M51" s="309">
        <f>M52+M57+M59+M58+M64</f>
        <v>1025360</v>
      </c>
      <c r="N51" s="309">
        <f t="shared" ref="N51:O51" si="69">N52+N57+N59+N58+N64</f>
        <v>126200</v>
      </c>
      <c r="O51" s="386">
        <f t="shared" si="69"/>
        <v>13500</v>
      </c>
      <c r="P51" s="308">
        <f>P52+P57+P59+P58+P64</f>
        <v>1141599.8799999999</v>
      </c>
      <c r="Q51" s="309">
        <f>Q52+Q57+Q59+Q58+Q64</f>
        <v>1003263.0800000001</v>
      </c>
      <c r="R51" s="309">
        <f t="shared" ref="R51:S51" si="70">R52+R57+R59+R58+R64</f>
        <v>126092.86</v>
      </c>
      <c r="S51" s="310">
        <f t="shared" si="70"/>
        <v>12243.94</v>
      </c>
    </row>
    <row r="52" spans="1:19" ht="15.75" x14ac:dyDescent="0.25">
      <c r="A52" s="153"/>
      <c r="B52" s="322" t="s">
        <v>211</v>
      </c>
      <c r="C52" s="762" t="s">
        <v>212</v>
      </c>
      <c r="D52" s="297">
        <f>SUM(D53:D57)</f>
        <v>670803.37999999977</v>
      </c>
      <c r="E52" s="295">
        <f>SUM(E53:E57)</f>
        <v>639970.22999999986</v>
      </c>
      <c r="F52" s="295">
        <f t="shared" ref="F52:G52" si="71">SUM(F53:F57)</f>
        <v>16705.919999999998</v>
      </c>
      <c r="G52" s="296">
        <f t="shared" si="71"/>
        <v>14127.23</v>
      </c>
      <c r="H52" s="419">
        <f>SUM(H53:H56)</f>
        <v>734405.98</v>
      </c>
      <c r="I52" s="419">
        <f>SUM(I53:I56)</f>
        <v>720040.22000000009</v>
      </c>
      <c r="J52" s="419">
        <f t="shared" ref="J52:K52" si="72">SUM(J53:J56)</f>
        <v>0</v>
      </c>
      <c r="K52" s="396">
        <f t="shared" si="72"/>
        <v>14365.76</v>
      </c>
      <c r="L52" s="297">
        <f>SUM(L53:L57)</f>
        <v>818970</v>
      </c>
      <c r="M52" s="295">
        <f>SUM(M53:M57)</f>
        <v>799370</v>
      </c>
      <c r="N52" s="295">
        <f t="shared" ref="N52:O52" si="73">SUM(N53:N57)</f>
        <v>6100</v>
      </c>
      <c r="O52" s="313">
        <f t="shared" si="73"/>
        <v>13500</v>
      </c>
      <c r="P52" s="297">
        <f>SUM(P53:P57)</f>
        <v>802028.49</v>
      </c>
      <c r="Q52" s="295">
        <f>SUM(Q53:Q57)</f>
        <v>783776.15</v>
      </c>
      <c r="R52" s="295">
        <f t="shared" ref="R52:S52" si="74">SUM(R53:R57)</f>
        <v>6008.4</v>
      </c>
      <c r="S52" s="296">
        <f t="shared" si="74"/>
        <v>12243.94</v>
      </c>
    </row>
    <row r="53" spans="1:19" ht="15.75" x14ac:dyDescent="0.25">
      <c r="A53" s="153"/>
      <c r="B53" s="316">
        <v>1</v>
      </c>
      <c r="C53" s="763" t="s">
        <v>213</v>
      </c>
      <c r="D53" s="297">
        <f>SUM(E53:G53)</f>
        <v>473012.86999999976</v>
      </c>
      <c r="E53" s="295">
        <f>'[1]5.Bezpečnosť, právo a por.'!$H$5</f>
        <v>458885.63999999978</v>
      </c>
      <c r="F53" s="295">
        <f>'[1]5.Bezpečnosť, právo a por.'!$I$5</f>
        <v>0</v>
      </c>
      <c r="G53" s="296">
        <f>'[1]5.Bezpečnosť, právo a por.'!$J$5</f>
        <v>14127.23</v>
      </c>
      <c r="H53" s="419">
        <f>SUM(I53:K53)</f>
        <v>531161.48</v>
      </c>
      <c r="I53" s="419">
        <f>'[2]5.Bezpečnosť, právo a por.'!$N$5</f>
        <v>516795.72000000003</v>
      </c>
      <c r="J53" s="419">
        <f>'[2]5.Bezpečnosť, právo a por.'!$O$5</f>
        <v>0</v>
      </c>
      <c r="K53" s="396">
        <f>'[2]5.Bezpečnosť, právo a por.'!$P$5</f>
        <v>14365.76</v>
      </c>
      <c r="L53" s="297">
        <f>SUM(M53:O53)</f>
        <v>587820</v>
      </c>
      <c r="M53" s="295">
        <f>'[2]5.Bezpečnosť, právo a por.'!$Q$5</f>
        <v>568220</v>
      </c>
      <c r="N53" s="295">
        <f>'[2]5.Bezpečnosť, právo a por.'!$R$5</f>
        <v>6100</v>
      </c>
      <c r="O53" s="313">
        <f>'[2]5.Bezpečnosť, právo a por.'!$S$5</f>
        <v>13500</v>
      </c>
      <c r="P53" s="297">
        <f>SUM(Q53:S53)</f>
        <v>573462.17000000004</v>
      </c>
      <c r="Q53" s="295">
        <f>'[2]5.Bezpečnosť, právo a por.'!$T$5</f>
        <v>555209.83000000007</v>
      </c>
      <c r="R53" s="295">
        <f>'[2]5.Bezpečnosť, právo a por.'!$U$5</f>
        <v>6008.4</v>
      </c>
      <c r="S53" s="296">
        <f>'[2]5.Bezpečnosť, právo a por.'!$V$5</f>
        <v>12243.94</v>
      </c>
    </row>
    <row r="54" spans="1:19" ht="15.75" x14ac:dyDescent="0.25">
      <c r="A54" s="149"/>
      <c r="B54" s="316">
        <v>2</v>
      </c>
      <c r="C54" s="763" t="s">
        <v>214</v>
      </c>
      <c r="D54" s="297">
        <f t="shared" ref="D54:D57" si="75">SUM(E54:G54)</f>
        <v>103234.68</v>
      </c>
      <c r="E54" s="295">
        <f>'[1]5.Bezpečnosť, právo a por.'!$H$55</f>
        <v>86528.76</v>
      </c>
      <c r="F54" s="295">
        <f>'[1]5.Bezpečnosť, právo a por.'!$I$55</f>
        <v>16705.919999999998</v>
      </c>
      <c r="G54" s="296">
        <f>'[1]5.Bezpečnosť, právo a por.'!$J$55</f>
        <v>0</v>
      </c>
      <c r="H54" s="419">
        <f t="shared" ref="H54:H58" si="76">SUM(I54:K54)</f>
        <v>97906.209999999992</v>
      </c>
      <c r="I54" s="419">
        <f>'[2]5.Bezpečnosť, právo a por.'!$N$59</f>
        <v>97906.209999999992</v>
      </c>
      <c r="J54" s="419">
        <f>'[2]5.Bezpečnosť, právo a por.'!$O$59</f>
        <v>0</v>
      </c>
      <c r="K54" s="396">
        <f>'[2]5.Bezpečnosť, právo a por.'!$P$59</f>
        <v>0</v>
      </c>
      <c r="L54" s="297">
        <f t="shared" ref="L54:L57" si="77">SUM(M54:O54)</f>
        <v>115100</v>
      </c>
      <c r="M54" s="295">
        <f>'[2]5.Bezpečnosť, právo a por.'!$Q$59</f>
        <v>115100</v>
      </c>
      <c r="N54" s="295">
        <f>'[2]5.Bezpečnosť, právo a por.'!$R$59</f>
        <v>0</v>
      </c>
      <c r="O54" s="313">
        <f>'[2]5.Bezpečnosť, právo a por.'!$S$59</f>
        <v>0</v>
      </c>
      <c r="P54" s="297">
        <f t="shared" ref="P54:P57" si="78">SUM(Q54:S54)</f>
        <v>113537.43999999999</v>
      </c>
      <c r="Q54" s="295">
        <f>'[2]5.Bezpečnosť, právo a por.'!$T$59</f>
        <v>113537.43999999999</v>
      </c>
      <c r="R54" s="295">
        <f>'[2]5.Bezpečnosť, právo a por.'!$U$59</f>
        <v>0</v>
      </c>
      <c r="S54" s="296">
        <f>'[2]5.Bezpečnosť, právo a por.'!$V$59</f>
        <v>0</v>
      </c>
    </row>
    <row r="55" spans="1:19" ht="15.75" x14ac:dyDescent="0.25">
      <c r="A55" s="152"/>
      <c r="B55" s="316">
        <v>3</v>
      </c>
      <c r="C55" s="763" t="s">
        <v>215</v>
      </c>
      <c r="D55" s="297">
        <f t="shared" si="75"/>
        <v>45720.94</v>
      </c>
      <c r="E55" s="295">
        <f>'[1]5.Bezpečnosť, právo a por.'!$H$75</f>
        <v>45720.94</v>
      </c>
      <c r="F55" s="295">
        <f>'[1]5.Bezpečnosť, právo a por.'!$I$75</f>
        <v>0</v>
      </c>
      <c r="G55" s="296">
        <f>'[1]5.Bezpečnosť, právo a por.'!$J$75</f>
        <v>0</v>
      </c>
      <c r="H55" s="419">
        <f t="shared" si="76"/>
        <v>51328.92</v>
      </c>
      <c r="I55" s="419">
        <f>'[2]5.Bezpečnosť, právo a por.'!$N$81</f>
        <v>51328.92</v>
      </c>
      <c r="J55" s="419">
        <f>'[2]5.Bezpečnosť, právo a por.'!$O$81</f>
        <v>0</v>
      </c>
      <c r="K55" s="396">
        <f>'[2]5.Bezpečnosť, právo a por.'!$P$81</f>
        <v>0</v>
      </c>
      <c r="L55" s="297">
        <f t="shared" si="77"/>
        <v>56465</v>
      </c>
      <c r="M55" s="295">
        <f>'[2]5.Bezpečnosť, právo a por.'!$Q$81</f>
        <v>56465</v>
      </c>
      <c r="N55" s="295">
        <f>'[2]5.Bezpečnosť, právo a por.'!$R$81</f>
        <v>0</v>
      </c>
      <c r="O55" s="313">
        <f>'[2]5.Bezpečnosť, právo a por.'!$S$81</f>
        <v>0</v>
      </c>
      <c r="P55" s="297">
        <f t="shared" si="78"/>
        <v>56407.02</v>
      </c>
      <c r="Q55" s="295">
        <f>'[2]5.Bezpečnosť, právo a por.'!$T$81</f>
        <v>56407.02</v>
      </c>
      <c r="R55" s="295">
        <f>'[2]5.Bezpečnosť, právo a por.'!$U$81</f>
        <v>0</v>
      </c>
      <c r="S55" s="296">
        <f>'[2]5.Bezpečnosť, právo a por.'!$V$81</f>
        <v>0</v>
      </c>
    </row>
    <row r="56" spans="1:19" ht="15.75" x14ac:dyDescent="0.25">
      <c r="A56" s="152"/>
      <c r="B56" s="316">
        <v>4</v>
      </c>
      <c r="C56" s="763" t="s">
        <v>216</v>
      </c>
      <c r="D56" s="297">
        <f t="shared" si="75"/>
        <v>48834.889999999992</v>
      </c>
      <c r="E56" s="295">
        <f>'[1]5.Bezpečnosť, právo a por.'!$H$78</f>
        <v>48834.889999999992</v>
      </c>
      <c r="F56" s="295">
        <f>'[1]5.Bezpečnosť, právo a por.'!$I$78</f>
        <v>0</v>
      </c>
      <c r="G56" s="296">
        <f>'[1]5.Bezpečnosť, právo a por.'!$J$78</f>
        <v>0</v>
      </c>
      <c r="H56" s="419">
        <f t="shared" si="76"/>
        <v>54009.369999999995</v>
      </c>
      <c r="I56" s="419">
        <f>'[2]5.Bezpečnosť, právo a por.'!$N$84</f>
        <v>54009.369999999995</v>
      </c>
      <c r="J56" s="419">
        <f>'[2]5.Bezpečnosť, právo a por.'!$O$84</f>
        <v>0</v>
      </c>
      <c r="K56" s="396">
        <f>'[2]5.Bezpečnosť, právo a por.'!$P$84</f>
        <v>0</v>
      </c>
      <c r="L56" s="297">
        <f t="shared" si="77"/>
        <v>59585</v>
      </c>
      <c r="M56" s="295">
        <f>'[2]5.Bezpečnosť, právo a por.'!$Q$84</f>
        <v>59585</v>
      </c>
      <c r="N56" s="295">
        <f>'[2]5.Bezpečnosť, právo a por.'!$R$84</f>
        <v>0</v>
      </c>
      <c r="O56" s="313">
        <f>'[2]5.Bezpečnosť, právo a por.'!$S$84</f>
        <v>0</v>
      </c>
      <c r="P56" s="297">
        <f t="shared" si="78"/>
        <v>58621.86</v>
      </c>
      <c r="Q56" s="295">
        <f>'[2]5.Bezpečnosť, právo a por.'!$T$84</f>
        <v>58621.86</v>
      </c>
      <c r="R56" s="295">
        <f>'[2]5.Bezpečnosť, právo a por.'!$U$84</f>
        <v>0</v>
      </c>
      <c r="S56" s="296">
        <f>'[2]5.Bezpečnosť, právo a por.'!$V$84</f>
        <v>0</v>
      </c>
    </row>
    <row r="57" spans="1:19" ht="15.75" x14ac:dyDescent="0.25">
      <c r="A57" s="149"/>
      <c r="B57" s="322" t="s">
        <v>217</v>
      </c>
      <c r="C57" s="763" t="s">
        <v>218</v>
      </c>
      <c r="D57" s="297">
        <f t="shared" si="75"/>
        <v>0</v>
      </c>
      <c r="E57" s="295">
        <f>'[1]5.Bezpečnosť, právo a por.'!$H$86</f>
        <v>0</v>
      </c>
      <c r="F57" s="295">
        <f>'[1]5.Bezpečnosť, právo a por.'!$I$86</f>
        <v>0</v>
      </c>
      <c r="G57" s="296">
        <f>'[1]5.Bezpečnosť, právo a por.'!$J$86</f>
        <v>0</v>
      </c>
      <c r="H57" s="419">
        <f t="shared" si="76"/>
        <v>0</v>
      </c>
      <c r="I57" s="419">
        <f>'[2]5.Bezpečnosť, právo a por.'!$N$92</f>
        <v>0</v>
      </c>
      <c r="J57" s="419">
        <f>'[2]5.Bezpečnosť, právo a por.'!$O$92</f>
        <v>0</v>
      </c>
      <c r="K57" s="396">
        <f>'[2]5.Bezpečnosť, právo a por.'!$P$92</f>
        <v>0</v>
      </c>
      <c r="L57" s="297">
        <f t="shared" si="77"/>
        <v>0</v>
      </c>
      <c r="M57" s="295">
        <f>'[2]5.Bezpečnosť, právo a por.'!$Q$92</f>
        <v>0</v>
      </c>
      <c r="N57" s="295">
        <f>'[2]5.Bezpečnosť, právo a por.'!$R$92</f>
        <v>0</v>
      </c>
      <c r="O57" s="313">
        <f>'[2]5.Bezpečnosť, právo a por.'!$S$92</f>
        <v>0</v>
      </c>
      <c r="P57" s="297">
        <f t="shared" si="78"/>
        <v>0</v>
      </c>
      <c r="Q57" s="295">
        <f>'[2]5.Bezpečnosť, právo a por.'!$T$92</f>
        <v>0</v>
      </c>
      <c r="R57" s="295">
        <f>'[2]5.Bezpečnosť, právo a por.'!$U$92</f>
        <v>0</v>
      </c>
      <c r="S57" s="296">
        <f>'[2]5.Bezpečnosť, právo a por.'!$V$92</f>
        <v>0</v>
      </c>
    </row>
    <row r="58" spans="1:19" ht="15.75" x14ac:dyDescent="0.25">
      <c r="A58" s="149"/>
      <c r="B58" s="322" t="s">
        <v>219</v>
      </c>
      <c r="C58" s="763" t="s">
        <v>220</v>
      </c>
      <c r="D58" s="297">
        <f>SUM(E58:G58)</f>
        <v>5061.84</v>
      </c>
      <c r="E58" s="295">
        <f>'[1]5.Bezpečnosť, právo a por.'!$H$88</f>
        <v>4175.16</v>
      </c>
      <c r="F58" s="295">
        <f>'[1]5.Bezpečnosť, právo a por.'!$I$88</f>
        <v>886.68</v>
      </c>
      <c r="G58" s="296">
        <f>'[1]5.Bezpečnosť, právo a por.'!$J$88</f>
        <v>0</v>
      </c>
      <c r="H58" s="419">
        <f t="shared" si="76"/>
        <v>3677.6800000000003</v>
      </c>
      <c r="I58" s="419">
        <f>'[2]5.Bezpečnosť, právo a por.'!$N$94</f>
        <v>3677.6800000000003</v>
      </c>
      <c r="J58" s="419">
        <f>'[2]5.Bezpečnosť, právo a por.'!$O$94</f>
        <v>0</v>
      </c>
      <c r="K58" s="396">
        <f>'[2]5.Bezpečnosť, právo a por.'!$P$94</f>
        <v>0</v>
      </c>
      <c r="L58" s="297">
        <f>SUM(M58:O58)</f>
        <v>38890</v>
      </c>
      <c r="M58" s="295">
        <f>'[2]5.Bezpečnosť, právo a por.'!$Q$94</f>
        <v>33790</v>
      </c>
      <c r="N58" s="295">
        <f>'[2]5.Bezpečnosť, právo a por.'!$R$94</f>
        <v>5100</v>
      </c>
      <c r="O58" s="313">
        <f>'[2]5.Bezpečnosť, právo a por.'!$S$94</f>
        <v>0</v>
      </c>
      <c r="P58" s="297">
        <f>SUM(Q58:S58)</f>
        <v>38439.270000000004</v>
      </c>
      <c r="Q58" s="295">
        <f>'[2]5.Bezpečnosť, právo a por.'!$T$94</f>
        <v>33354.810000000005</v>
      </c>
      <c r="R58" s="295">
        <f>'[2]5.Bezpečnosť, právo a por.'!$U$94</f>
        <v>5084.46</v>
      </c>
      <c r="S58" s="296">
        <f>'[2]5.Bezpečnosť, právo a por.'!$V$94</f>
        <v>0</v>
      </c>
    </row>
    <row r="59" spans="1:19" ht="15.75" x14ac:dyDescent="0.25">
      <c r="A59" s="149"/>
      <c r="B59" s="322" t="s">
        <v>221</v>
      </c>
      <c r="C59" s="763" t="s">
        <v>222</v>
      </c>
      <c r="D59" s="297">
        <f>SUM(D60:D63)</f>
        <v>419939.77999999997</v>
      </c>
      <c r="E59" s="295">
        <f t="shared" ref="E59:G59" si="79">SUM(E60:E63)</f>
        <v>167828.41</v>
      </c>
      <c r="F59" s="295">
        <f t="shared" si="79"/>
        <v>252111.37</v>
      </c>
      <c r="G59" s="296">
        <f t="shared" si="79"/>
        <v>0</v>
      </c>
      <c r="H59" s="419">
        <f>SUM(H60:H63)</f>
        <v>470078.45</v>
      </c>
      <c r="I59" s="419">
        <f t="shared" ref="I59:K59" si="80">SUM(I60:I63)</f>
        <v>200258.37</v>
      </c>
      <c r="J59" s="419">
        <f t="shared" si="80"/>
        <v>269820.08</v>
      </c>
      <c r="K59" s="396">
        <f t="shared" si="80"/>
        <v>0</v>
      </c>
      <c r="L59" s="297">
        <f>SUM(L60:L63)</f>
        <v>300200</v>
      </c>
      <c r="M59" s="295">
        <f t="shared" ref="M59:O59" si="81">SUM(M60:M63)</f>
        <v>185200</v>
      </c>
      <c r="N59" s="295">
        <f t="shared" si="81"/>
        <v>115000</v>
      </c>
      <c r="O59" s="313">
        <f t="shared" si="81"/>
        <v>0</v>
      </c>
      <c r="P59" s="297">
        <f>SUM(P60:P63)</f>
        <v>294132.12</v>
      </c>
      <c r="Q59" s="295">
        <f t="shared" ref="Q59:S59" si="82">SUM(Q60:Q63)</f>
        <v>179132.12</v>
      </c>
      <c r="R59" s="295">
        <f t="shared" si="82"/>
        <v>115000</v>
      </c>
      <c r="S59" s="296">
        <f t="shared" si="82"/>
        <v>0</v>
      </c>
    </row>
    <row r="60" spans="1:19" ht="15.75" x14ac:dyDescent="0.25">
      <c r="A60" s="149"/>
      <c r="B60" s="316">
        <v>1</v>
      </c>
      <c r="C60" s="763" t="s">
        <v>223</v>
      </c>
      <c r="D60" s="297">
        <f>SUM(E60:G60)</f>
        <v>253299.37</v>
      </c>
      <c r="E60" s="295">
        <f>'[1]5.Bezpečnosť, právo a por.'!$H$104</f>
        <v>1188</v>
      </c>
      <c r="F60" s="295">
        <f>'[1]5.Bezpečnosť, právo a por.'!$I$104</f>
        <v>252111.37</v>
      </c>
      <c r="G60" s="296">
        <f>'[1]5.Bezpečnosť, právo a por.'!$J$104</f>
        <v>0</v>
      </c>
      <c r="H60" s="419">
        <f>SUM(I60:K60)</f>
        <v>269820.08</v>
      </c>
      <c r="I60" s="419">
        <f>'[2]5.Bezpečnosť, právo a por.'!$N$110</f>
        <v>0</v>
      </c>
      <c r="J60" s="419">
        <f>'[2]5.Bezpečnosť, právo a por.'!$O$110</f>
        <v>269820.08</v>
      </c>
      <c r="K60" s="396">
        <f>'[2]5.Bezpečnosť, právo a por.'!$P$110</f>
        <v>0</v>
      </c>
      <c r="L60" s="297">
        <f>SUM(M60:O60)</f>
        <v>115000</v>
      </c>
      <c r="M60" s="295">
        <f>'[2]5.Bezpečnosť, právo a por.'!$Q$110</f>
        <v>0</v>
      </c>
      <c r="N60" s="295">
        <f>'[2]5.Bezpečnosť, právo a por.'!$R$110</f>
        <v>115000</v>
      </c>
      <c r="O60" s="313">
        <f>'[2]5.Bezpečnosť, právo a por.'!$S$110</f>
        <v>0</v>
      </c>
      <c r="P60" s="297">
        <f>SUM(Q60:S60)</f>
        <v>115000</v>
      </c>
      <c r="Q60" s="295">
        <f>'[2]5.Bezpečnosť, právo a por.'!$T$110</f>
        <v>0</v>
      </c>
      <c r="R60" s="295">
        <f>'[2]5.Bezpečnosť, právo a por.'!$U$110</f>
        <v>115000</v>
      </c>
      <c r="S60" s="296">
        <f>'[2]5.Bezpečnosť, právo a por.'!$V$110</f>
        <v>0</v>
      </c>
    </row>
    <row r="61" spans="1:19" ht="15.75" x14ac:dyDescent="0.25">
      <c r="A61" s="149"/>
      <c r="B61" s="316">
        <v>2</v>
      </c>
      <c r="C61" s="763" t="s">
        <v>224</v>
      </c>
      <c r="D61" s="297">
        <f t="shared" ref="D61:D63" si="83">SUM(E61:G61)</f>
        <v>56144.74</v>
      </c>
      <c r="E61" s="295">
        <f>'[1]5.Bezpečnosť, právo a por.'!$H$111</f>
        <v>56144.74</v>
      </c>
      <c r="F61" s="295">
        <f>'[1]5.Bezpečnosť, právo a por.'!$I$111</f>
        <v>0</v>
      </c>
      <c r="G61" s="296">
        <f>'[1]5.Bezpečnosť, právo a por.'!$J$111</f>
        <v>0</v>
      </c>
      <c r="H61" s="419">
        <f t="shared" ref="H61:H63" si="84">SUM(I61:K61)</f>
        <v>111280.07</v>
      </c>
      <c r="I61" s="419">
        <f>'[2]5.Bezpečnosť, právo a por.'!$N$117</f>
        <v>111280.07</v>
      </c>
      <c r="J61" s="419">
        <f>'[2]5.Bezpečnosť, právo a por.'!$O$117</f>
        <v>0</v>
      </c>
      <c r="K61" s="396">
        <f>'[2]5.Bezpečnosť, právo a por.'!$P$117</f>
        <v>0</v>
      </c>
      <c r="L61" s="297">
        <f t="shared" ref="L61:L63" si="85">SUM(M61:O61)</f>
        <v>88300</v>
      </c>
      <c r="M61" s="295">
        <f>'[2]5.Bezpečnosť, právo a por.'!$Q$117</f>
        <v>88300</v>
      </c>
      <c r="N61" s="295">
        <f>'[2]5.Bezpečnosť, právo a por.'!$R$117</f>
        <v>0</v>
      </c>
      <c r="O61" s="313">
        <f>'[2]5.Bezpečnosť, právo a por.'!$S$117</f>
        <v>0</v>
      </c>
      <c r="P61" s="297">
        <f t="shared" ref="P61:P63" si="86">SUM(Q61:S61)</f>
        <v>88258.44</v>
      </c>
      <c r="Q61" s="295">
        <f>'[2]5.Bezpečnosť, právo a por.'!$T$117</f>
        <v>88258.44</v>
      </c>
      <c r="R61" s="295">
        <f>'[2]5.Bezpečnosť, právo a por.'!$U$117</f>
        <v>0</v>
      </c>
      <c r="S61" s="296">
        <f>'[2]5.Bezpečnosť, právo a por.'!$V$117</f>
        <v>0</v>
      </c>
    </row>
    <row r="62" spans="1:19" ht="15.75" x14ac:dyDescent="0.25">
      <c r="A62" s="149"/>
      <c r="B62" s="316">
        <v>3</v>
      </c>
      <c r="C62" s="763" t="s">
        <v>225</v>
      </c>
      <c r="D62" s="297">
        <f t="shared" si="83"/>
        <v>110495.67</v>
      </c>
      <c r="E62" s="295">
        <f>'[1]5.Bezpečnosť, právo a por.'!$H$114</f>
        <v>110495.67</v>
      </c>
      <c r="F62" s="295">
        <f>'[1]5.Bezpečnosť, právo a por.'!$I$114</f>
        <v>0</v>
      </c>
      <c r="G62" s="296">
        <f>'[1]5.Bezpečnosť, právo a por.'!$J$114</f>
        <v>0</v>
      </c>
      <c r="H62" s="419">
        <f t="shared" si="84"/>
        <v>88978.3</v>
      </c>
      <c r="I62" s="419">
        <f>'[2]5.Bezpečnosť, právo a por.'!$N$120</f>
        <v>88978.3</v>
      </c>
      <c r="J62" s="419">
        <f>'[2]5.Bezpečnosť, právo a por.'!$O$120</f>
        <v>0</v>
      </c>
      <c r="K62" s="396">
        <f>'[2]5.Bezpečnosť, právo a por.'!$P$120</f>
        <v>0</v>
      </c>
      <c r="L62" s="297">
        <f t="shared" si="85"/>
        <v>96900</v>
      </c>
      <c r="M62" s="295">
        <f>'[2]5.Bezpečnosť, právo a por.'!$Q$120</f>
        <v>96900</v>
      </c>
      <c r="N62" s="295">
        <f>'[2]5.Bezpečnosť, právo a por.'!$R$120</f>
        <v>0</v>
      </c>
      <c r="O62" s="313">
        <f>'[2]5.Bezpečnosť, právo a por.'!$S$120</f>
        <v>0</v>
      </c>
      <c r="P62" s="297">
        <f t="shared" si="86"/>
        <v>90873.68</v>
      </c>
      <c r="Q62" s="295">
        <f>'[2]5.Bezpečnosť, právo a por.'!$T$120</f>
        <v>90873.68</v>
      </c>
      <c r="R62" s="295">
        <f>'[2]5.Bezpečnosť, právo a por.'!$U$120</f>
        <v>0</v>
      </c>
      <c r="S62" s="296">
        <f>'[2]5.Bezpečnosť, právo a por.'!$V$120</f>
        <v>0</v>
      </c>
    </row>
    <row r="63" spans="1:19" ht="15.75" x14ac:dyDescent="0.25">
      <c r="A63" s="149"/>
      <c r="B63" s="316">
        <v>4</v>
      </c>
      <c r="C63" s="763" t="s">
        <v>226</v>
      </c>
      <c r="D63" s="297">
        <f t="shared" si="83"/>
        <v>0</v>
      </c>
      <c r="E63" s="295">
        <f>'[1]5.Bezpečnosť, právo a por.'!$H$117</f>
        <v>0</v>
      </c>
      <c r="F63" s="295">
        <f>'[1]5.Bezpečnosť, právo a por.'!$I$117</f>
        <v>0</v>
      </c>
      <c r="G63" s="296">
        <f>'[1]5.Bezpečnosť, právo a por.'!$J$117</f>
        <v>0</v>
      </c>
      <c r="H63" s="419">
        <f t="shared" si="84"/>
        <v>0</v>
      </c>
      <c r="I63" s="419">
        <f>'[2]5.Bezpečnosť, právo a por.'!$N$123</f>
        <v>0</v>
      </c>
      <c r="J63" s="419">
        <f>'[2]5.Bezpečnosť, právo a por.'!$O$123</f>
        <v>0</v>
      </c>
      <c r="K63" s="396">
        <f>'[2]5.Bezpečnosť, právo a por.'!$P$123</f>
        <v>0</v>
      </c>
      <c r="L63" s="297">
        <f t="shared" si="85"/>
        <v>0</v>
      </c>
      <c r="M63" s="295">
        <f>'[2]5.Bezpečnosť, právo a por.'!$Q$123</f>
        <v>0</v>
      </c>
      <c r="N63" s="295">
        <f>'[2]5.Bezpečnosť, právo a por.'!$R$123</f>
        <v>0</v>
      </c>
      <c r="O63" s="313">
        <f>'[2]5.Bezpečnosť, právo a por.'!$S$123</f>
        <v>0</v>
      </c>
      <c r="P63" s="297">
        <f t="shared" si="86"/>
        <v>0</v>
      </c>
      <c r="Q63" s="295">
        <f>'[2]5.Bezpečnosť, právo a por.'!$T$123</f>
        <v>0</v>
      </c>
      <c r="R63" s="295">
        <f>'[2]5.Bezpečnosť, právo a por.'!$U$123</f>
        <v>0</v>
      </c>
      <c r="S63" s="296">
        <f>'[2]5.Bezpečnosť, právo a por.'!$V$123</f>
        <v>0</v>
      </c>
    </row>
    <row r="64" spans="1:19" ht="15.75" x14ac:dyDescent="0.25">
      <c r="A64" s="153"/>
      <c r="B64" s="322" t="s">
        <v>227</v>
      </c>
      <c r="C64" s="770" t="s">
        <v>228</v>
      </c>
      <c r="D64" s="297">
        <f>SUM(D65:D66)</f>
        <v>7000</v>
      </c>
      <c r="E64" s="295">
        <f t="shared" ref="E64:G64" si="87">SUM(E65:E66)</f>
        <v>7000</v>
      </c>
      <c r="F64" s="295">
        <f t="shared" si="87"/>
        <v>0</v>
      </c>
      <c r="G64" s="296">
        <f t="shared" si="87"/>
        <v>0</v>
      </c>
      <c r="H64" s="419">
        <f>SUM(H65:H66)</f>
        <v>7000</v>
      </c>
      <c r="I64" s="419">
        <f t="shared" ref="I64:K64" si="88">SUM(I65:I66)</f>
        <v>7000</v>
      </c>
      <c r="J64" s="419">
        <f t="shared" si="88"/>
        <v>0</v>
      </c>
      <c r="K64" s="396">
        <f t="shared" si="88"/>
        <v>0</v>
      </c>
      <c r="L64" s="297">
        <f>SUM(L65:L66)</f>
        <v>7000</v>
      </c>
      <c r="M64" s="295">
        <f t="shared" ref="M64:O64" si="89">SUM(M65:M66)</f>
        <v>7000</v>
      </c>
      <c r="N64" s="295">
        <f t="shared" si="89"/>
        <v>0</v>
      </c>
      <c r="O64" s="313">
        <f t="shared" si="89"/>
        <v>0</v>
      </c>
      <c r="P64" s="297">
        <f>SUM(P65:P66)</f>
        <v>7000</v>
      </c>
      <c r="Q64" s="295">
        <f t="shared" ref="Q64:S64" si="90">SUM(Q65:Q66)</f>
        <v>7000</v>
      </c>
      <c r="R64" s="295">
        <f t="shared" si="90"/>
        <v>0</v>
      </c>
      <c r="S64" s="296">
        <f t="shared" si="90"/>
        <v>0</v>
      </c>
    </row>
    <row r="65" spans="1:19" ht="15.75" x14ac:dyDescent="0.25">
      <c r="A65" s="153"/>
      <c r="B65" s="316">
        <v>1</v>
      </c>
      <c r="C65" s="763" t="s">
        <v>229</v>
      </c>
      <c r="D65" s="297">
        <f>SUM(E65:G65)</f>
        <v>0</v>
      </c>
      <c r="E65" s="295">
        <f>'[1]5.Bezpečnosť, právo a por.'!$H$121</f>
        <v>0</v>
      </c>
      <c r="F65" s="295">
        <f>'[1]5.Bezpečnosť, právo a por.'!$I$121</f>
        <v>0</v>
      </c>
      <c r="G65" s="296">
        <f>'[1]5.Bezpečnosť, právo a por.'!$J$121</f>
        <v>0</v>
      </c>
      <c r="H65" s="419">
        <f>SUM(I65:K65)</f>
        <v>0</v>
      </c>
      <c r="I65" s="419">
        <f>'[2]5.Bezpečnosť, právo a por.'!$N$127</f>
        <v>0</v>
      </c>
      <c r="J65" s="419">
        <f>'[2]5.Bezpečnosť, právo a por.'!$O$127</f>
        <v>0</v>
      </c>
      <c r="K65" s="396">
        <f>'[2]5.Bezpečnosť, právo a por.'!$P$127</f>
        <v>0</v>
      </c>
      <c r="L65" s="297">
        <f>SUM(M65:O65)</f>
        <v>0</v>
      </c>
      <c r="M65" s="295">
        <f>'[2]5.Bezpečnosť, právo a por.'!$Q$127</f>
        <v>0</v>
      </c>
      <c r="N65" s="295">
        <f>'[2]5.Bezpečnosť, právo a por.'!$R$127</f>
        <v>0</v>
      </c>
      <c r="O65" s="313">
        <f>'[2]5.Bezpečnosť, právo a por.'!$S$127</f>
        <v>0</v>
      </c>
      <c r="P65" s="297">
        <f>SUM(Q65:S65)</f>
        <v>0</v>
      </c>
      <c r="Q65" s="295">
        <f>'[2]5.Bezpečnosť, právo a por.'!$T$127</f>
        <v>0</v>
      </c>
      <c r="R65" s="295">
        <f>'[2]5.Bezpečnosť, právo a por.'!$U$127</f>
        <v>0</v>
      </c>
      <c r="S65" s="296">
        <f>'[2]5.Bezpečnosť, právo a por.'!$V$127</f>
        <v>0</v>
      </c>
    </row>
    <row r="66" spans="1:19" ht="16.5" thickBot="1" x14ac:dyDescent="0.3">
      <c r="A66" s="153"/>
      <c r="B66" s="317">
        <v>2</v>
      </c>
      <c r="C66" s="771" t="s">
        <v>431</v>
      </c>
      <c r="D66" s="311">
        <f>SUM(E66:G66)</f>
        <v>7000</v>
      </c>
      <c r="E66" s="312">
        <f>'[1]5.Bezpečnosť, právo a por.'!$H$123</f>
        <v>7000</v>
      </c>
      <c r="F66" s="312">
        <f>'[1]5.Bezpečnosť, právo a por.'!$I$123</f>
        <v>0</v>
      </c>
      <c r="G66" s="334">
        <f>'[1]5.Bezpečnosť, právo a por.'!$J$123</f>
        <v>0</v>
      </c>
      <c r="H66" s="421">
        <f>SUM(I66:K66)</f>
        <v>7000</v>
      </c>
      <c r="I66" s="421">
        <f>'[2]5.Bezpečnosť, právo a por.'!$N$129</f>
        <v>7000</v>
      </c>
      <c r="J66" s="421">
        <f>'[2]5.Bezpečnosť, právo a por.'!$O$129</f>
        <v>0</v>
      </c>
      <c r="K66" s="406">
        <f>'[2]5.Bezpečnosť, právo a por.'!$P$129</f>
        <v>0</v>
      </c>
      <c r="L66" s="311">
        <f>SUM(M66:O66)</f>
        <v>7000</v>
      </c>
      <c r="M66" s="312">
        <f>'[2]5.Bezpečnosť, právo a por.'!$Q$129</f>
        <v>7000</v>
      </c>
      <c r="N66" s="312">
        <f>'[2]5.Bezpečnosť, právo a por.'!$R$129</f>
        <v>0</v>
      </c>
      <c r="O66" s="425">
        <f>'[2]5.Bezpečnosť, právo a por.'!$S$129</f>
        <v>0</v>
      </c>
      <c r="P66" s="311">
        <f>SUM(Q66:S66)</f>
        <v>7000</v>
      </c>
      <c r="Q66" s="312">
        <f>'[2]5.Bezpečnosť, právo a por.'!$T$129</f>
        <v>7000</v>
      </c>
      <c r="R66" s="312">
        <f>'[2]5.Bezpečnosť, právo a por.'!$U$129</f>
        <v>0</v>
      </c>
      <c r="S66" s="334">
        <f>'[2]5.Bezpečnosť, právo a por.'!$V$129</f>
        <v>0</v>
      </c>
    </row>
    <row r="67" spans="1:19" s="151" customFormat="1" ht="15.75" x14ac:dyDescent="0.25">
      <c r="A67" s="153"/>
      <c r="B67" s="318" t="s">
        <v>231</v>
      </c>
      <c r="C67" s="765"/>
      <c r="D67" s="308">
        <f>D68+D71+D74</f>
        <v>632166.21000000008</v>
      </c>
      <c r="E67" s="309">
        <f t="shared" ref="E67:G67" si="91">E68+E71+E74</f>
        <v>623241.57999999996</v>
      </c>
      <c r="F67" s="309">
        <f t="shared" si="91"/>
        <v>8924.6299999999992</v>
      </c>
      <c r="G67" s="310">
        <f t="shared" si="91"/>
        <v>0</v>
      </c>
      <c r="H67" s="397">
        <f>H68+H71+H74</f>
        <v>988440.91</v>
      </c>
      <c r="I67" s="309">
        <f t="shared" ref="I67:K67" si="92">I68+I71+I74</f>
        <v>670373.70000000007</v>
      </c>
      <c r="J67" s="309">
        <f t="shared" si="92"/>
        <v>318067.21000000002</v>
      </c>
      <c r="K67" s="310">
        <f t="shared" si="92"/>
        <v>0</v>
      </c>
      <c r="L67" s="308">
        <f>L68+L71+L74</f>
        <v>967264</v>
      </c>
      <c r="M67" s="309">
        <f t="shared" ref="M67:O67" si="93">M68+M71+M74</f>
        <v>737264</v>
      </c>
      <c r="N67" s="309">
        <f t="shared" si="93"/>
        <v>230000</v>
      </c>
      <c r="O67" s="386">
        <f t="shared" si="93"/>
        <v>0</v>
      </c>
      <c r="P67" s="308">
        <f>P68+P71+P74</f>
        <v>793503.03999999992</v>
      </c>
      <c r="Q67" s="309">
        <f t="shared" ref="Q67:S67" si="94">Q68+Q71+Q74</f>
        <v>736095.52</v>
      </c>
      <c r="R67" s="309">
        <f t="shared" si="94"/>
        <v>57407.519999999997</v>
      </c>
      <c r="S67" s="310">
        <f t="shared" si="94"/>
        <v>0</v>
      </c>
    </row>
    <row r="68" spans="1:19" ht="15.75" x14ac:dyDescent="0.25">
      <c r="A68" s="152"/>
      <c r="B68" s="322" t="s">
        <v>232</v>
      </c>
      <c r="C68" s="770" t="s">
        <v>233</v>
      </c>
      <c r="D68" s="297">
        <f>SUM(D69:D70)</f>
        <v>527154.70000000007</v>
      </c>
      <c r="E68" s="295">
        <f t="shared" ref="E68:G68" si="95">SUM(E69:E70)</f>
        <v>518230.07</v>
      </c>
      <c r="F68" s="295">
        <f t="shared" si="95"/>
        <v>8924.6299999999992</v>
      </c>
      <c r="G68" s="296">
        <f t="shared" si="95"/>
        <v>0</v>
      </c>
      <c r="H68" s="314">
        <f>SUM(H69:H70)</f>
        <v>880279.85</v>
      </c>
      <c r="I68" s="295">
        <f t="shared" ref="I68:K68" si="96">SUM(I69:I70)</f>
        <v>562212.64</v>
      </c>
      <c r="J68" s="295">
        <f t="shared" si="96"/>
        <v>318067.21000000002</v>
      </c>
      <c r="K68" s="296">
        <f t="shared" si="96"/>
        <v>0</v>
      </c>
      <c r="L68" s="297">
        <f>SUM(L69:L70)</f>
        <v>853570</v>
      </c>
      <c r="M68" s="295">
        <f t="shared" ref="M68:O68" si="97">SUM(M69:M70)</f>
        <v>623570</v>
      </c>
      <c r="N68" s="295">
        <f t="shared" si="97"/>
        <v>230000</v>
      </c>
      <c r="O68" s="313">
        <f t="shared" si="97"/>
        <v>0</v>
      </c>
      <c r="P68" s="297">
        <f>SUM(P69:P70)</f>
        <v>680170.19</v>
      </c>
      <c r="Q68" s="295">
        <f t="shared" ref="Q68:S68" si="98">SUM(Q69:Q70)</f>
        <v>622762.67000000004</v>
      </c>
      <c r="R68" s="295">
        <f t="shared" si="98"/>
        <v>57407.519999999997</v>
      </c>
      <c r="S68" s="296">
        <f t="shared" si="98"/>
        <v>0</v>
      </c>
    </row>
    <row r="69" spans="1:19" ht="15.75" x14ac:dyDescent="0.25">
      <c r="A69" s="149"/>
      <c r="B69" s="316">
        <v>1</v>
      </c>
      <c r="C69" s="770" t="s">
        <v>234</v>
      </c>
      <c r="D69" s="297">
        <f>SUM(E69:G69)</f>
        <v>2959.68</v>
      </c>
      <c r="E69" s="295">
        <f>'[1]6.Odpadové hospodárstvo'!$H$5</f>
        <v>2959.68</v>
      </c>
      <c r="F69" s="295">
        <f>'[1]6.Odpadové hospodárstvo'!$I$5</f>
        <v>0</v>
      </c>
      <c r="G69" s="296">
        <f>'[1]6.Odpadové hospodárstvo'!$J$5</f>
        <v>0</v>
      </c>
      <c r="H69" s="314">
        <f>SUM(I69:K69)</f>
        <v>314177.73</v>
      </c>
      <c r="I69" s="295">
        <f>'[2]6.Odpadové hospodárstvo'!$N$5</f>
        <v>4049.6</v>
      </c>
      <c r="J69" s="295">
        <f>'[2]6.Odpadové hospodárstvo'!$O$5</f>
        <v>310128.13</v>
      </c>
      <c r="K69" s="296">
        <f>'[2]6.Odpadové hospodárstvo'!$P$5</f>
        <v>0</v>
      </c>
      <c r="L69" s="297">
        <f>SUM(M69:O69)</f>
        <v>237870</v>
      </c>
      <c r="M69" s="295">
        <f>'[2]6.Odpadové hospodárstvo'!$Q$5</f>
        <v>7870</v>
      </c>
      <c r="N69" s="295">
        <f>'[2]6.Odpadové hospodárstvo'!$R$5</f>
        <v>230000</v>
      </c>
      <c r="O69" s="313">
        <f>'[2]6.Odpadové hospodárstvo'!$S$5</f>
        <v>0</v>
      </c>
      <c r="P69" s="297">
        <f>SUM(Q69:S69)</f>
        <v>65265.939999999995</v>
      </c>
      <c r="Q69" s="295">
        <f>'[2]6.Odpadové hospodárstvo'!$T$5</f>
        <v>7858.42</v>
      </c>
      <c r="R69" s="295">
        <f>'[2]6.Odpadové hospodárstvo'!$U$5</f>
        <v>57407.519999999997</v>
      </c>
      <c r="S69" s="296">
        <f>'[2]6.Odpadové hospodárstvo'!$V$5</f>
        <v>0</v>
      </c>
    </row>
    <row r="70" spans="1:19" ht="15.75" x14ac:dyDescent="0.25">
      <c r="A70" s="149"/>
      <c r="B70" s="316">
        <v>2</v>
      </c>
      <c r="C70" s="763" t="s">
        <v>235</v>
      </c>
      <c r="D70" s="297">
        <f>SUM(E70:G70)</f>
        <v>524195.02</v>
      </c>
      <c r="E70" s="295">
        <f>'[1]6.Odpadové hospodárstvo'!$H$10</f>
        <v>515270.39</v>
      </c>
      <c r="F70" s="295">
        <f>'[1]6.Odpadové hospodárstvo'!$I$10</f>
        <v>8924.6299999999992</v>
      </c>
      <c r="G70" s="296">
        <f>'[1]6.Odpadové hospodárstvo'!$J$10</f>
        <v>0</v>
      </c>
      <c r="H70" s="314">
        <f>SUM(I70:K70)</f>
        <v>566102.12</v>
      </c>
      <c r="I70" s="295">
        <f>'[2]6.Odpadové hospodárstvo'!$N$10</f>
        <v>558163.04</v>
      </c>
      <c r="J70" s="295">
        <f>'[2]6.Odpadové hospodárstvo'!$O$10</f>
        <v>7939.08</v>
      </c>
      <c r="K70" s="296">
        <f>'[2]6.Odpadové hospodárstvo'!$P$10</f>
        <v>0</v>
      </c>
      <c r="L70" s="297">
        <f>SUM(M70:O70)</f>
        <v>615700</v>
      </c>
      <c r="M70" s="295">
        <f>'[2]6.Odpadové hospodárstvo'!$Q$10</f>
        <v>615700</v>
      </c>
      <c r="N70" s="295">
        <f>'[2]6.Odpadové hospodárstvo'!$R$10</f>
        <v>0</v>
      </c>
      <c r="O70" s="313">
        <f>'[2]6.Odpadové hospodárstvo'!$S$10</f>
        <v>0</v>
      </c>
      <c r="P70" s="297">
        <f>SUM(Q70:S70)</f>
        <v>614904.25</v>
      </c>
      <c r="Q70" s="295">
        <f>'[2]6.Odpadové hospodárstvo'!$T$10</f>
        <v>614904.25</v>
      </c>
      <c r="R70" s="295">
        <f>'[2]6.Odpadové hospodárstvo'!$U$10</f>
        <v>0</v>
      </c>
      <c r="S70" s="296">
        <f>'[2]6.Odpadové hospodárstvo'!$V$10</f>
        <v>0</v>
      </c>
    </row>
    <row r="71" spans="1:19" ht="15.75" x14ac:dyDescent="0.25">
      <c r="A71" s="149"/>
      <c r="B71" s="322" t="s">
        <v>236</v>
      </c>
      <c r="C71" s="763" t="s">
        <v>237</v>
      </c>
      <c r="D71" s="297">
        <f>SUM(D72:D73)</f>
        <v>0</v>
      </c>
      <c r="E71" s="295">
        <f t="shared" ref="E71:G71" si="99">SUM(E72:E73)</f>
        <v>0</v>
      </c>
      <c r="F71" s="295">
        <f t="shared" si="99"/>
        <v>0</v>
      </c>
      <c r="G71" s="296">
        <f t="shared" si="99"/>
        <v>0</v>
      </c>
      <c r="H71" s="314">
        <f>SUM(H72:H73)</f>
        <v>0</v>
      </c>
      <c r="I71" s="295">
        <f t="shared" ref="I71:K71" si="100">SUM(I72:I73)</f>
        <v>0</v>
      </c>
      <c r="J71" s="295">
        <f t="shared" si="100"/>
        <v>0</v>
      </c>
      <c r="K71" s="296">
        <f t="shared" si="100"/>
        <v>0</v>
      </c>
      <c r="L71" s="297">
        <f>SUM(L72:L73)</f>
        <v>0</v>
      </c>
      <c r="M71" s="295">
        <f t="shared" ref="M71:O71" si="101">SUM(M72:M73)</f>
        <v>0</v>
      </c>
      <c r="N71" s="295">
        <f t="shared" si="101"/>
        <v>0</v>
      </c>
      <c r="O71" s="313">
        <f t="shared" si="101"/>
        <v>0</v>
      </c>
      <c r="P71" s="297">
        <f>SUM(P72:P73)</f>
        <v>0</v>
      </c>
      <c r="Q71" s="295">
        <f t="shared" ref="Q71:S71" si="102">SUM(Q72:Q73)</f>
        <v>0</v>
      </c>
      <c r="R71" s="295">
        <f t="shared" si="102"/>
        <v>0</v>
      </c>
      <c r="S71" s="296">
        <f t="shared" si="102"/>
        <v>0</v>
      </c>
    </row>
    <row r="72" spans="1:19" ht="15.75" x14ac:dyDescent="0.25">
      <c r="A72" s="149"/>
      <c r="B72" s="316">
        <v>1</v>
      </c>
      <c r="C72" s="763" t="s">
        <v>238</v>
      </c>
      <c r="D72" s="297">
        <f>SUM(E72:G72)</f>
        <v>0</v>
      </c>
      <c r="E72" s="295">
        <f>'[1]6.Odpadové hospodárstvo'!$H$25</f>
        <v>0</v>
      </c>
      <c r="F72" s="295">
        <f>'[1]6.Odpadové hospodárstvo'!$I$25</f>
        <v>0</v>
      </c>
      <c r="G72" s="296">
        <f>'[1]6.Odpadové hospodárstvo'!$J$25</f>
        <v>0</v>
      </c>
      <c r="H72" s="314">
        <f>SUM(I72:K72)</f>
        <v>0</v>
      </c>
      <c r="I72" s="295">
        <f>'[2]6.Odpadové hospodárstvo'!$N$25</f>
        <v>0</v>
      </c>
      <c r="J72" s="295">
        <f>'[2]6.Odpadové hospodárstvo'!$O$25</f>
        <v>0</v>
      </c>
      <c r="K72" s="296">
        <f>'[2]6.Odpadové hospodárstvo'!$P$25</f>
        <v>0</v>
      </c>
      <c r="L72" s="297">
        <f>SUM(M72:O72)</f>
        <v>0</v>
      </c>
      <c r="M72" s="295">
        <f>'[2]6.Odpadové hospodárstvo'!$Q$25</f>
        <v>0</v>
      </c>
      <c r="N72" s="295">
        <f>'[2]6.Odpadové hospodárstvo'!$R$25</f>
        <v>0</v>
      </c>
      <c r="O72" s="313">
        <f>'[2]6.Odpadové hospodárstvo'!$S$25</f>
        <v>0</v>
      </c>
      <c r="P72" s="297">
        <f>SUM(Q72:S72)</f>
        <v>0</v>
      </c>
      <c r="Q72" s="295">
        <f>'[2]6.Odpadové hospodárstvo'!$T$25</f>
        <v>0</v>
      </c>
      <c r="R72" s="295">
        <f>'[2]6.Odpadové hospodárstvo'!$U$25</f>
        <v>0</v>
      </c>
      <c r="S72" s="296">
        <f>'[2]6.Odpadové hospodárstvo'!$V$25</f>
        <v>0</v>
      </c>
    </row>
    <row r="73" spans="1:19" ht="15.75" x14ac:dyDescent="0.25">
      <c r="A73" s="149"/>
      <c r="B73" s="316">
        <v>2</v>
      </c>
      <c r="C73" s="770" t="s">
        <v>239</v>
      </c>
      <c r="D73" s="297">
        <f t="shared" ref="D73:D74" si="103">SUM(E73:G73)</f>
        <v>0</v>
      </c>
      <c r="E73" s="295">
        <f>'[1]6.Odpadové hospodárstvo'!$H$28</f>
        <v>0</v>
      </c>
      <c r="F73" s="295">
        <f>'[1]6.Odpadové hospodárstvo'!$I$28</f>
        <v>0</v>
      </c>
      <c r="G73" s="296">
        <f>'[1]6.Odpadové hospodárstvo'!$J$28</f>
        <v>0</v>
      </c>
      <c r="H73" s="314">
        <f t="shared" ref="H73:H74" si="104">SUM(I73:K73)</f>
        <v>0</v>
      </c>
      <c r="I73" s="295">
        <f>'[2]6.Odpadové hospodárstvo'!$N$28</f>
        <v>0</v>
      </c>
      <c r="J73" s="295">
        <f>'[2]6.Odpadové hospodárstvo'!$O$28</f>
        <v>0</v>
      </c>
      <c r="K73" s="296">
        <f>'[2]6.Odpadové hospodárstvo'!$P$28</f>
        <v>0</v>
      </c>
      <c r="L73" s="297">
        <f t="shared" ref="L73:L74" si="105">SUM(M73:O73)</f>
        <v>0</v>
      </c>
      <c r="M73" s="295">
        <f>'[2]6.Odpadové hospodárstvo'!$Q$28</f>
        <v>0</v>
      </c>
      <c r="N73" s="295">
        <f>'[2]6.Odpadové hospodárstvo'!$R$28</f>
        <v>0</v>
      </c>
      <c r="O73" s="313">
        <f>'[2]6.Odpadové hospodárstvo'!$S$28</f>
        <v>0</v>
      </c>
      <c r="P73" s="297">
        <f t="shared" ref="P73:P74" si="106">SUM(Q73:S73)</f>
        <v>0</v>
      </c>
      <c r="Q73" s="295">
        <f>'[2]6.Odpadové hospodárstvo'!$T$28</f>
        <v>0</v>
      </c>
      <c r="R73" s="295">
        <f>'[2]6.Odpadové hospodárstvo'!$U$28</f>
        <v>0</v>
      </c>
      <c r="S73" s="296">
        <f>'[2]6.Odpadové hospodárstvo'!$V$28</f>
        <v>0</v>
      </c>
    </row>
    <row r="74" spans="1:19" ht="16.5" thickBot="1" x14ac:dyDescent="0.3">
      <c r="A74" s="149"/>
      <c r="B74" s="323" t="s">
        <v>240</v>
      </c>
      <c r="C74" s="772" t="s">
        <v>241</v>
      </c>
      <c r="D74" s="311">
        <f t="shared" si="103"/>
        <v>105011.51</v>
      </c>
      <c r="E74" s="312">
        <f>'[1]6.Odpadové hospodárstvo'!$H$30</f>
        <v>105011.51</v>
      </c>
      <c r="F74" s="312">
        <f>'[1]6.Odpadové hospodárstvo'!$I$30</f>
        <v>0</v>
      </c>
      <c r="G74" s="334">
        <f>'[1]6.Odpadové hospodárstvo'!$J$30</f>
        <v>0</v>
      </c>
      <c r="H74" s="398">
        <f t="shared" si="104"/>
        <v>108161.06000000001</v>
      </c>
      <c r="I74" s="306">
        <f>'[2]6.Odpadové hospodárstvo'!$N$30</f>
        <v>108161.06000000001</v>
      </c>
      <c r="J74" s="306">
        <f>'[2]6.Odpadové hospodárstvo'!$O$30</f>
        <v>0</v>
      </c>
      <c r="K74" s="307">
        <f>'[2]6.Odpadové hospodárstvo'!$P$30</f>
        <v>0</v>
      </c>
      <c r="L74" s="311">
        <f t="shared" si="105"/>
        <v>113694</v>
      </c>
      <c r="M74" s="312">
        <f>'[2]6.Odpadové hospodárstvo'!$Q$30</f>
        <v>113694</v>
      </c>
      <c r="N74" s="312">
        <f>'[2]6.Odpadové hospodárstvo'!$R$30</f>
        <v>0</v>
      </c>
      <c r="O74" s="425">
        <f>'[2]6.Odpadové hospodárstvo'!$S$30</f>
        <v>0</v>
      </c>
      <c r="P74" s="311">
        <f t="shared" si="106"/>
        <v>113332.84999999999</v>
      </c>
      <c r="Q74" s="312">
        <f>'[2]6.Odpadové hospodárstvo'!$T$30</f>
        <v>113332.84999999999</v>
      </c>
      <c r="R74" s="312">
        <f>'[2]6.Odpadové hospodárstvo'!$U$30</f>
        <v>0</v>
      </c>
      <c r="S74" s="334">
        <f>'[2]6.Odpadové hospodárstvo'!$V$30</f>
        <v>0</v>
      </c>
    </row>
    <row r="75" spans="1:19" s="151" customFormat="1" ht="15.75" x14ac:dyDescent="0.25">
      <c r="B75" s="318" t="s">
        <v>242</v>
      </c>
      <c r="C75" s="765"/>
      <c r="D75" s="308">
        <f>D76+D84+D87</f>
        <v>607637.41999999993</v>
      </c>
      <c r="E75" s="309">
        <f t="shared" ref="E75:G75" si="107">E76+E84+E87</f>
        <v>415770.03</v>
      </c>
      <c r="F75" s="309">
        <f t="shared" si="107"/>
        <v>191867.39</v>
      </c>
      <c r="G75" s="310">
        <f t="shared" si="107"/>
        <v>0</v>
      </c>
      <c r="H75" s="418">
        <f>H76+H84+H87</f>
        <v>1681131.11</v>
      </c>
      <c r="I75" s="418">
        <f t="shared" ref="I75:K75" si="108">I76+I84+I87</f>
        <v>519455.05999999994</v>
      </c>
      <c r="J75" s="418">
        <f t="shared" si="108"/>
        <v>1161676.05</v>
      </c>
      <c r="K75" s="404">
        <f t="shared" si="108"/>
        <v>0</v>
      </c>
      <c r="L75" s="308">
        <f>L76+L84+L87</f>
        <v>1043068</v>
      </c>
      <c r="M75" s="309">
        <f t="shared" ref="M75:O75" si="109">M76+M84+M87</f>
        <v>567970</v>
      </c>
      <c r="N75" s="309">
        <f t="shared" si="109"/>
        <v>475098</v>
      </c>
      <c r="O75" s="386">
        <f t="shared" si="109"/>
        <v>0</v>
      </c>
      <c r="P75" s="308">
        <f>P76+P84+P87</f>
        <v>1017274.38</v>
      </c>
      <c r="Q75" s="309">
        <f t="shared" ref="Q75:S75" si="110">Q76+Q84+Q87</f>
        <v>552531.22</v>
      </c>
      <c r="R75" s="309">
        <f t="shared" si="110"/>
        <v>464743.16000000003</v>
      </c>
      <c r="S75" s="310">
        <f t="shared" si="110"/>
        <v>0</v>
      </c>
    </row>
    <row r="76" spans="1:19" ht="15.75" x14ac:dyDescent="0.25">
      <c r="A76" s="149"/>
      <c r="B76" s="322" t="s">
        <v>243</v>
      </c>
      <c r="C76" s="763" t="s">
        <v>244</v>
      </c>
      <c r="D76" s="297">
        <f>SUM(D77:D83)</f>
        <v>536624.07999999996</v>
      </c>
      <c r="E76" s="295">
        <f t="shared" ref="E76:G76" si="111">SUM(E77:E83)</f>
        <v>376654.55000000005</v>
      </c>
      <c r="F76" s="295">
        <f t="shared" si="111"/>
        <v>159969.53</v>
      </c>
      <c r="G76" s="296">
        <f t="shared" si="111"/>
        <v>0</v>
      </c>
      <c r="H76" s="419">
        <f>SUM(H77:H83)</f>
        <v>746359.09000000008</v>
      </c>
      <c r="I76" s="419">
        <f t="shared" ref="I76:K76" si="112">SUM(I77:I83)</f>
        <v>478970.79999999993</v>
      </c>
      <c r="J76" s="419">
        <f t="shared" si="112"/>
        <v>267388.28999999998</v>
      </c>
      <c r="K76" s="396">
        <f t="shared" si="112"/>
        <v>0</v>
      </c>
      <c r="L76" s="297">
        <f>SUM(L77:L83)</f>
        <v>845415</v>
      </c>
      <c r="M76" s="295">
        <f t="shared" ref="M76:O76" si="113">SUM(M77:M83)</f>
        <v>499215</v>
      </c>
      <c r="N76" s="295">
        <f t="shared" si="113"/>
        <v>346200</v>
      </c>
      <c r="O76" s="313">
        <f t="shared" si="113"/>
        <v>0</v>
      </c>
      <c r="P76" s="297">
        <f>SUM(P77:P83)</f>
        <v>825031.88</v>
      </c>
      <c r="Q76" s="295">
        <f t="shared" ref="Q76:S76" si="114">SUM(Q77:Q83)</f>
        <v>486387.37999999995</v>
      </c>
      <c r="R76" s="295">
        <f t="shared" si="114"/>
        <v>338644.5</v>
      </c>
      <c r="S76" s="296">
        <f t="shared" si="114"/>
        <v>0</v>
      </c>
    </row>
    <row r="77" spans="1:19" ht="15.75" x14ac:dyDescent="0.25">
      <c r="A77" s="149"/>
      <c r="B77" s="316">
        <v>1</v>
      </c>
      <c r="C77" s="763" t="s">
        <v>245</v>
      </c>
      <c r="D77" s="297">
        <f>SUM(E77:G77)</f>
        <v>0</v>
      </c>
      <c r="E77" s="295">
        <f>'[1]7.Komunikácie'!$H$5</f>
        <v>0</v>
      </c>
      <c r="F77" s="295">
        <f>'[1]7.Komunikácie'!$I$5</f>
        <v>0</v>
      </c>
      <c r="G77" s="296">
        <f>'[1]7.Komunikácie'!$J$5</f>
        <v>0</v>
      </c>
      <c r="H77" s="419">
        <f>SUM(I77:K77)</f>
        <v>0</v>
      </c>
      <c r="I77" s="419">
        <f>'[2]7.Komunikácie'!$N$5</f>
        <v>0</v>
      </c>
      <c r="J77" s="419">
        <f>'[2]7.Komunikácie'!$O$5</f>
        <v>0</v>
      </c>
      <c r="K77" s="396">
        <f>'[2]7.Komunikácie'!$P$5</f>
        <v>0</v>
      </c>
      <c r="L77" s="297">
        <f>SUM(M77:O77)</f>
        <v>0</v>
      </c>
      <c r="M77" s="295">
        <f>'[2]7.Komunikácie'!$Q$5</f>
        <v>0</v>
      </c>
      <c r="N77" s="295">
        <f>'[2]7.Komunikácie'!$R$5</f>
        <v>0</v>
      </c>
      <c r="O77" s="313">
        <f>'[2]7.Komunikácie'!$S$5</f>
        <v>0</v>
      </c>
      <c r="P77" s="297">
        <f>SUM(Q77:S77)</f>
        <v>0</v>
      </c>
      <c r="Q77" s="295">
        <f>'[2]7.Komunikácie'!$T$5</f>
        <v>0</v>
      </c>
      <c r="R77" s="295">
        <f>'[2]7.Komunikácie'!$U$5</f>
        <v>0</v>
      </c>
      <c r="S77" s="296">
        <f>'[2]7.Komunikácie'!$V$5</f>
        <v>0</v>
      </c>
    </row>
    <row r="78" spans="1:19" ht="15.75" x14ac:dyDescent="0.25">
      <c r="A78" s="149"/>
      <c r="B78" s="316">
        <v>2</v>
      </c>
      <c r="C78" s="763" t="s">
        <v>246</v>
      </c>
      <c r="D78" s="297">
        <f t="shared" ref="D78:D83" si="115">SUM(E78:G78)</f>
        <v>159969.53</v>
      </c>
      <c r="E78" s="295">
        <f>'[1]7.Komunikácie'!$H$7</f>
        <v>0</v>
      </c>
      <c r="F78" s="295">
        <f>'[1]7.Komunikácie'!$I$7</f>
        <v>159969.53</v>
      </c>
      <c r="G78" s="296">
        <f>'[1]7.Komunikácie'!$J$7</f>
        <v>0</v>
      </c>
      <c r="H78" s="419">
        <f t="shared" ref="H78:H83" si="116">SUM(I78:K78)</f>
        <v>267388.28999999998</v>
      </c>
      <c r="I78" s="419">
        <f>'[2]7.Komunikácie'!$N$7</f>
        <v>0</v>
      </c>
      <c r="J78" s="419">
        <f>'[2]7.Komunikácie'!$O$7</f>
        <v>267388.28999999998</v>
      </c>
      <c r="K78" s="396">
        <f>'[2]7.Komunikácie'!$P$7</f>
        <v>0</v>
      </c>
      <c r="L78" s="297">
        <f t="shared" ref="L78:L83" si="117">SUM(M78:O78)</f>
        <v>346200</v>
      </c>
      <c r="M78" s="295">
        <f>'[2]7.Komunikácie'!$Q$7</f>
        <v>0</v>
      </c>
      <c r="N78" s="295">
        <f>'[2]7.Komunikácie'!$R$7</f>
        <v>346200</v>
      </c>
      <c r="O78" s="313">
        <f>'[2]7.Komunikácie'!$S$7</f>
        <v>0</v>
      </c>
      <c r="P78" s="297">
        <f t="shared" ref="P78:P83" si="118">SUM(Q78:S78)</f>
        <v>338644.5</v>
      </c>
      <c r="Q78" s="295">
        <f>'[2]7.Komunikácie'!$T$7</f>
        <v>0</v>
      </c>
      <c r="R78" s="295">
        <f>'[2]7.Komunikácie'!$U$7</f>
        <v>338644.5</v>
      </c>
      <c r="S78" s="296">
        <f>'[2]7.Komunikácie'!$V$7</f>
        <v>0</v>
      </c>
    </row>
    <row r="79" spans="1:19" ht="15.75" x14ac:dyDescent="0.25">
      <c r="A79" s="149"/>
      <c r="B79" s="316">
        <v>3</v>
      </c>
      <c r="C79" s="763" t="s">
        <v>247</v>
      </c>
      <c r="D79" s="297">
        <f t="shared" si="115"/>
        <v>75086.039999999994</v>
      </c>
      <c r="E79" s="295">
        <f>'[1]7.Komunikácie'!$H$15</f>
        <v>75086.039999999994</v>
      </c>
      <c r="F79" s="295">
        <f>'[1]7.Komunikácie'!$I$15</f>
        <v>0</v>
      </c>
      <c r="G79" s="296">
        <f>'[1]7.Komunikácie'!$J$15</f>
        <v>0</v>
      </c>
      <c r="H79" s="419">
        <f t="shared" si="116"/>
        <v>100213.08</v>
      </c>
      <c r="I79" s="419">
        <f>'[2]7.Komunikácie'!$N$15</f>
        <v>100213.08</v>
      </c>
      <c r="J79" s="419">
        <f>'[2]7.Komunikácie'!$O$15</f>
        <v>0</v>
      </c>
      <c r="K79" s="396">
        <f>'[2]7.Komunikácie'!$P$15</f>
        <v>0</v>
      </c>
      <c r="L79" s="297">
        <f t="shared" si="117"/>
        <v>140000</v>
      </c>
      <c r="M79" s="295">
        <f>'[2]7.Komunikácie'!$Q$15</f>
        <v>140000</v>
      </c>
      <c r="N79" s="295">
        <f>'[2]7.Komunikácie'!$R$15</f>
        <v>0</v>
      </c>
      <c r="O79" s="313">
        <f>'[2]7.Komunikácie'!$S$15</f>
        <v>0</v>
      </c>
      <c r="P79" s="297">
        <f t="shared" si="118"/>
        <v>139473.84</v>
      </c>
      <c r="Q79" s="295">
        <f>'[2]7.Komunikácie'!$T$15</f>
        <v>139473.84</v>
      </c>
      <c r="R79" s="295">
        <f>'[2]7.Komunikácie'!$U$15</f>
        <v>0</v>
      </c>
      <c r="S79" s="296">
        <f>'[2]7.Komunikácie'!$V$15</f>
        <v>0</v>
      </c>
    </row>
    <row r="80" spans="1:19" ht="15.75" x14ac:dyDescent="0.25">
      <c r="A80" s="149"/>
      <c r="B80" s="316">
        <v>4</v>
      </c>
      <c r="C80" s="763" t="s">
        <v>248</v>
      </c>
      <c r="D80" s="297">
        <f t="shared" si="115"/>
        <v>199724.64</v>
      </c>
      <c r="E80" s="295">
        <f>'[1]7.Komunikácie'!$H$17</f>
        <v>199724.64</v>
      </c>
      <c r="F80" s="295">
        <f>'[1]7.Komunikácie'!$I$17</f>
        <v>0</v>
      </c>
      <c r="G80" s="296">
        <f>'[1]7.Komunikácie'!$J$17</f>
        <v>0</v>
      </c>
      <c r="H80" s="419">
        <f t="shared" si="116"/>
        <v>245074.72</v>
      </c>
      <c r="I80" s="419">
        <f>'[2]7.Komunikácie'!$N$17</f>
        <v>245074.72</v>
      </c>
      <c r="J80" s="419">
        <f>'[2]7.Komunikácie'!$O$17</f>
        <v>0</v>
      </c>
      <c r="K80" s="396">
        <f>'[2]7.Komunikácie'!$P$17</f>
        <v>0</v>
      </c>
      <c r="L80" s="297">
        <f t="shared" si="117"/>
        <v>207340</v>
      </c>
      <c r="M80" s="295">
        <f>'[2]7.Komunikácie'!$Q$17</f>
        <v>207340</v>
      </c>
      <c r="N80" s="295">
        <f>'[2]7.Komunikácie'!$R$17</f>
        <v>0</v>
      </c>
      <c r="O80" s="313">
        <f>'[2]7.Komunikácie'!$S$17</f>
        <v>0</v>
      </c>
      <c r="P80" s="297">
        <f t="shared" si="118"/>
        <v>202120.95999999999</v>
      </c>
      <c r="Q80" s="295">
        <f>'[2]7.Komunikácie'!$T$17</f>
        <v>202120.95999999999</v>
      </c>
      <c r="R80" s="295">
        <f>'[2]7.Komunikácie'!$U$17</f>
        <v>0</v>
      </c>
      <c r="S80" s="296">
        <f>'[2]7.Komunikácie'!$V$17</f>
        <v>0</v>
      </c>
    </row>
    <row r="81" spans="1:19" ht="15.75" x14ac:dyDescent="0.25">
      <c r="A81" s="149"/>
      <c r="B81" s="316">
        <v>5</v>
      </c>
      <c r="C81" s="763" t="s">
        <v>249</v>
      </c>
      <c r="D81" s="297">
        <f t="shared" si="115"/>
        <v>68678.720000000001</v>
      </c>
      <c r="E81" s="295">
        <f>'[1]7.Komunikácie'!$H$19</f>
        <v>68678.720000000001</v>
      </c>
      <c r="F81" s="295">
        <f>'[1]7.Komunikácie'!$I$19</f>
        <v>0</v>
      </c>
      <c r="G81" s="296">
        <f>'[1]7.Komunikácie'!$J$19</f>
        <v>0</v>
      </c>
      <c r="H81" s="419">
        <f t="shared" si="116"/>
        <v>79082.53</v>
      </c>
      <c r="I81" s="419">
        <f>'[2]7.Komunikácie'!$N$19</f>
        <v>79082.53</v>
      </c>
      <c r="J81" s="419">
        <f>'[2]7.Komunikácie'!$O$19</f>
        <v>0</v>
      </c>
      <c r="K81" s="396">
        <f>'[2]7.Komunikácie'!$P$19</f>
        <v>0</v>
      </c>
      <c r="L81" s="297">
        <f t="shared" si="117"/>
        <v>91675</v>
      </c>
      <c r="M81" s="295">
        <f>'[2]7.Komunikácie'!$Q$19</f>
        <v>91675</v>
      </c>
      <c r="N81" s="295">
        <f>'[2]7.Komunikácie'!$R$19</f>
        <v>0</v>
      </c>
      <c r="O81" s="313">
        <f>'[2]7.Komunikácie'!$S$19</f>
        <v>0</v>
      </c>
      <c r="P81" s="297">
        <f t="shared" si="118"/>
        <v>86153.89</v>
      </c>
      <c r="Q81" s="295">
        <f>'[2]7.Komunikácie'!$T$19</f>
        <v>86153.89</v>
      </c>
      <c r="R81" s="295">
        <f>'[2]7.Komunikácie'!$U$19</f>
        <v>0</v>
      </c>
      <c r="S81" s="296">
        <f>'[2]7.Komunikácie'!$V$19</f>
        <v>0</v>
      </c>
    </row>
    <row r="82" spans="1:19" ht="15.75" x14ac:dyDescent="0.25">
      <c r="A82" s="149"/>
      <c r="B82" s="316">
        <v>5</v>
      </c>
      <c r="C82" s="763" t="s">
        <v>250</v>
      </c>
      <c r="D82" s="297">
        <f t="shared" si="115"/>
        <v>30148.2</v>
      </c>
      <c r="E82" s="295">
        <f>'[1]7.Komunikácie'!$H$25</f>
        <v>30148.2</v>
      </c>
      <c r="F82" s="295">
        <f>'[1]7.Komunikácie'!$I$25</f>
        <v>0</v>
      </c>
      <c r="G82" s="296">
        <f>'[1]7.Komunikácie'!$J$25</f>
        <v>0</v>
      </c>
      <c r="H82" s="419">
        <f t="shared" si="116"/>
        <v>29989.919999999998</v>
      </c>
      <c r="I82" s="419">
        <f>'[2]7.Komunikácie'!$N$26</f>
        <v>29989.919999999998</v>
      </c>
      <c r="J82" s="419">
        <f>'[2]7.Komunikácie'!$O$26</f>
        <v>0</v>
      </c>
      <c r="K82" s="396">
        <f>'[2]7.Komunikácie'!$P$26</f>
        <v>0</v>
      </c>
      <c r="L82" s="297">
        <f t="shared" si="117"/>
        <v>30000</v>
      </c>
      <c r="M82" s="295">
        <f>'[2]7.Komunikácie'!$Q$26</f>
        <v>30000</v>
      </c>
      <c r="N82" s="295">
        <f>'[2]7.Komunikácie'!$R$26</f>
        <v>0</v>
      </c>
      <c r="O82" s="313">
        <f>'[2]7.Komunikácie'!$S$26</f>
        <v>0</v>
      </c>
      <c r="P82" s="297">
        <f t="shared" si="118"/>
        <v>28517.279999999999</v>
      </c>
      <c r="Q82" s="295">
        <f>'[2]7.Komunikácie'!$T$26</f>
        <v>28517.279999999999</v>
      </c>
      <c r="R82" s="295">
        <f>'[2]7.Komunikácie'!$U$26</f>
        <v>0</v>
      </c>
      <c r="S82" s="296">
        <f>'[2]7.Komunikácie'!$V$26</f>
        <v>0</v>
      </c>
    </row>
    <row r="83" spans="1:19" ht="15.75" x14ac:dyDescent="0.25">
      <c r="A83" s="149"/>
      <c r="B83" s="316">
        <v>6</v>
      </c>
      <c r="C83" s="763" t="s">
        <v>251</v>
      </c>
      <c r="D83" s="297">
        <f t="shared" si="115"/>
        <v>3016.95</v>
      </c>
      <c r="E83" s="295">
        <f>'[1]7.Komunikácie'!$H$27</f>
        <v>3016.95</v>
      </c>
      <c r="F83" s="295">
        <f>'[1]7.Komunikácie'!$I$27</f>
        <v>0</v>
      </c>
      <c r="G83" s="296">
        <f>'[1]7.Komunikácie'!$J$27</f>
        <v>0</v>
      </c>
      <c r="H83" s="419">
        <f t="shared" si="116"/>
        <v>24610.55</v>
      </c>
      <c r="I83" s="419">
        <f>'[2]7.Komunikácie'!$N$28</f>
        <v>24610.55</v>
      </c>
      <c r="J83" s="419">
        <f>'[2]7.Komunikácie'!$O$28</f>
        <v>0</v>
      </c>
      <c r="K83" s="396">
        <f>'[2]7.Komunikácie'!$P$28</f>
        <v>0</v>
      </c>
      <c r="L83" s="297">
        <f t="shared" si="117"/>
        <v>30200</v>
      </c>
      <c r="M83" s="295">
        <f>'[2]7.Komunikácie'!$Q$28</f>
        <v>30200</v>
      </c>
      <c r="N83" s="295">
        <f>'[2]7.Komunikácie'!$R$28</f>
        <v>0</v>
      </c>
      <c r="O83" s="313">
        <f>'[2]7.Komunikácie'!$S$28</f>
        <v>0</v>
      </c>
      <c r="P83" s="297">
        <f t="shared" si="118"/>
        <v>30121.41</v>
      </c>
      <c r="Q83" s="295">
        <f>'[2]7.Komunikácie'!$T$28</f>
        <v>30121.41</v>
      </c>
      <c r="R83" s="295">
        <f>'[2]7.Komunikácie'!$U$28</f>
        <v>0</v>
      </c>
      <c r="S83" s="296">
        <f>'[2]7.Komunikácie'!$V$28</f>
        <v>0</v>
      </c>
    </row>
    <row r="84" spans="1:19" ht="15.75" x14ac:dyDescent="0.25">
      <c r="A84" s="149"/>
      <c r="B84" s="322" t="s">
        <v>252</v>
      </c>
      <c r="C84" s="763" t="s">
        <v>253</v>
      </c>
      <c r="D84" s="297">
        <f>SUM(D85:D86)</f>
        <v>61013.340000000004</v>
      </c>
      <c r="E84" s="295">
        <f t="shared" ref="E84:G84" si="119">SUM(E85:E86)</f>
        <v>39115.480000000003</v>
      </c>
      <c r="F84" s="295">
        <f t="shared" si="119"/>
        <v>21897.86</v>
      </c>
      <c r="G84" s="296">
        <f t="shared" si="119"/>
        <v>0</v>
      </c>
      <c r="H84" s="419">
        <f>SUM(H85:H86)</f>
        <v>934772.02</v>
      </c>
      <c r="I84" s="419">
        <f t="shared" ref="I84:K84" si="120">SUM(I85:I86)</f>
        <v>40484.26</v>
      </c>
      <c r="J84" s="419">
        <f t="shared" si="120"/>
        <v>894287.76</v>
      </c>
      <c r="K84" s="396">
        <f t="shared" si="120"/>
        <v>0</v>
      </c>
      <c r="L84" s="297">
        <f>SUM(L85:L86)</f>
        <v>197653</v>
      </c>
      <c r="M84" s="295">
        <f t="shared" ref="M84:O84" si="121">SUM(M85:M86)</f>
        <v>68755</v>
      </c>
      <c r="N84" s="295">
        <f t="shared" si="121"/>
        <v>128898</v>
      </c>
      <c r="O84" s="313">
        <f t="shared" si="121"/>
        <v>0</v>
      </c>
      <c r="P84" s="297">
        <f>SUM(P85:P86)</f>
        <v>192242.5</v>
      </c>
      <c r="Q84" s="295">
        <f t="shared" ref="Q84:S84" si="122">SUM(Q85:Q86)</f>
        <v>66143.839999999997</v>
      </c>
      <c r="R84" s="295">
        <f t="shared" si="122"/>
        <v>126098.66</v>
      </c>
      <c r="S84" s="296">
        <f t="shared" si="122"/>
        <v>0</v>
      </c>
    </row>
    <row r="85" spans="1:19" ht="15.75" x14ac:dyDescent="0.25">
      <c r="A85" s="149"/>
      <c r="B85" s="316">
        <v>1</v>
      </c>
      <c r="C85" s="763" t="s">
        <v>254</v>
      </c>
      <c r="D85" s="297">
        <f>SUM(E85:G85)</f>
        <v>1897.86</v>
      </c>
      <c r="E85" s="295">
        <f>'[1]7.Komunikácie'!$H$30</f>
        <v>0</v>
      </c>
      <c r="F85" s="295">
        <f>'[1]7.Komunikácie'!$I$30</f>
        <v>1897.86</v>
      </c>
      <c r="G85" s="296">
        <f>'[1]7.Komunikácie'!$J$30</f>
        <v>0</v>
      </c>
      <c r="H85" s="419">
        <f>SUM(I85:K85)</f>
        <v>864861.84000000008</v>
      </c>
      <c r="I85" s="419">
        <f>'[2]7.Komunikácie'!$N$31</f>
        <v>520.79999999999995</v>
      </c>
      <c r="J85" s="419">
        <f>'[2]7.Komunikácie'!$O$31</f>
        <v>864341.04</v>
      </c>
      <c r="K85" s="396">
        <f>'[2]7.Komunikácie'!$P$31</f>
        <v>0</v>
      </c>
      <c r="L85" s="297">
        <f>SUM(M85:O85)</f>
        <v>79193</v>
      </c>
      <c r="M85" s="295">
        <f>'[2]7.Komunikácie'!$Q$31</f>
        <v>295</v>
      </c>
      <c r="N85" s="295">
        <f>'[2]7.Komunikácie'!$R$31</f>
        <v>78898</v>
      </c>
      <c r="O85" s="313">
        <f>'[2]7.Komunikácie'!$S$31</f>
        <v>0</v>
      </c>
      <c r="P85" s="297">
        <f>SUM(Q85:S85)</f>
        <v>76466.899999999994</v>
      </c>
      <c r="Q85" s="295">
        <f>'[2]7.Komunikácie'!$T$31</f>
        <v>294</v>
      </c>
      <c r="R85" s="295">
        <f>'[2]7.Komunikácie'!$U$31</f>
        <v>76172.899999999994</v>
      </c>
      <c r="S85" s="296">
        <f>'[2]7.Komunikácie'!$V$31</f>
        <v>0</v>
      </c>
    </row>
    <row r="86" spans="1:19" ht="15.75" x14ac:dyDescent="0.25">
      <c r="A86" s="149"/>
      <c r="B86" s="316">
        <v>2</v>
      </c>
      <c r="C86" s="763" t="s">
        <v>255</v>
      </c>
      <c r="D86" s="297">
        <f>SUM(E86:G86)</f>
        <v>59115.48</v>
      </c>
      <c r="E86" s="295">
        <f>'[1]7.Komunikácie'!$H$32</f>
        <v>39115.480000000003</v>
      </c>
      <c r="F86" s="295">
        <f>'[1]7.Komunikácie'!$I$32</f>
        <v>20000</v>
      </c>
      <c r="G86" s="296">
        <f>'[1]7.Komunikácie'!$J$32</f>
        <v>0</v>
      </c>
      <c r="H86" s="419">
        <f>SUM(I86:K86)</f>
        <v>69910.179999999993</v>
      </c>
      <c r="I86" s="419">
        <f>'[2]7.Komunikácie'!$N$33</f>
        <v>39963.46</v>
      </c>
      <c r="J86" s="419">
        <f>'[2]7.Komunikácie'!$O$33</f>
        <v>29946.720000000001</v>
      </c>
      <c r="K86" s="396">
        <f>'[2]7.Komunikácie'!$P$33</f>
        <v>0</v>
      </c>
      <c r="L86" s="297">
        <f>SUM(M86:O86)</f>
        <v>118460</v>
      </c>
      <c r="M86" s="295">
        <f>'[2]7.Komunikácie'!$Q$33</f>
        <v>68460</v>
      </c>
      <c r="N86" s="295">
        <f>'[2]7.Komunikácie'!$R$33</f>
        <v>50000</v>
      </c>
      <c r="O86" s="313">
        <f>'[2]7.Komunikácie'!$S$33</f>
        <v>0</v>
      </c>
      <c r="P86" s="297">
        <f>SUM(Q86:S86)</f>
        <v>115775.6</v>
      </c>
      <c r="Q86" s="295">
        <f>'[2]7.Komunikácie'!$T$33</f>
        <v>65849.84</v>
      </c>
      <c r="R86" s="295">
        <f>'[2]7.Komunikácie'!$U$33</f>
        <v>49925.760000000002</v>
      </c>
      <c r="S86" s="296">
        <f>'[2]7.Komunikácie'!$V$33</f>
        <v>0</v>
      </c>
    </row>
    <row r="87" spans="1:19" ht="15.75" outlineLevel="1" x14ac:dyDescent="0.25">
      <c r="A87" s="149"/>
      <c r="B87" s="322" t="s">
        <v>256</v>
      </c>
      <c r="C87" s="763" t="s">
        <v>257</v>
      </c>
      <c r="D87" s="297">
        <f>SUM(D88:D89)</f>
        <v>10000</v>
      </c>
      <c r="E87" s="295">
        <f t="shared" ref="E87:G87" si="123">SUM(E88:E89)</f>
        <v>0</v>
      </c>
      <c r="F87" s="295">
        <f t="shared" si="123"/>
        <v>10000</v>
      </c>
      <c r="G87" s="296">
        <f t="shared" si="123"/>
        <v>0</v>
      </c>
      <c r="H87" s="419">
        <f>SUM(H88:H89)</f>
        <v>0</v>
      </c>
      <c r="I87" s="419">
        <f t="shared" ref="I87:K87" si="124">SUM(I88:I89)</f>
        <v>0</v>
      </c>
      <c r="J87" s="419">
        <f t="shared" si="124"/>
        <v>0</v>
      </c>
      <c r="K87" s="396">
        <f t="shared" si="124"/>
        <v>0</v>
      </c>
      <c r="L87" s="297">
        <f>SUM(L88:L89)</f>
        <v>0</v>
      </c>
      <c r="M87" s="295">
        <f t="shared" ref="M87:O87" si="125">SUM(M88:M89)</f>
        <v>0</v>
      </c>
      <c r="N87" s="295">
        <f t="shared" si="125"/>
        <v>0</v>
      </c>
      <c r="O87" s="313">
        <f t="shared" si="125"/>
        <v>0</v>
      </c>
      <c r="P87" s="297">
        <f>SUM(P88:P89)</f>
        <v>0</v>
      </c>
      <c r="Q87" s="295">
        <f t="shared" ref="Q87:S87" si="126">SUM(Q88:Q89)</f>
        <v>0</v>
      </c>
      <c r="R87" s="295">
        <f t="shared" si="126"/>
        <v>0</v>
      </c>
      <c r="S87" s="296">
        <f t="shared" si="126"/>
        <v>0</v>
      </c>
    </row>
    <row r="88" spans="1:19" ht="15.75" outlineLevel="1" x14ac:dyDescent="0.25">
      <c r="A88" s="149"/>
      <c r="B88" s="316">
        <v>1</v>
      </c>
      <c r="C88" s="763" t="s">
        <v>258</v>
      </c>
      <c r="D88" s="297">
        <f>SUM(E88:G88)</f>
        <v>10000</v>
      </c>
      <c r="E88" s="295">
        <f>'[1]7.Komunikácie'!$H$35</f>
        <v>0</v>
      </c>
      <c r="F88" s="295">
        <f>'[1]7.Komunikácie'!$I$35</f>
        <v>10000</v>
      </c>
      <c r="G88" s="296">
        <f>'[1]7.Komunikácie'!$J$35</f>
        <v>0</v>
      </c>
      <c r="H88" s="419">
        <f>SUM(I88:K88)</f>
        <v>0</v>
      </c>
      <c r="I88" s="419">
        <f>'[2]7.Komunikácie'!$N$36</f>
        <v>0</v>
      </c>
      <c r="J88" s="419">
        <f>'[2]7.Komunikácie'!$O$36</f>
        <v>0</v>
      </c>
      <c r="K88" s="396">
        <f>'[2]7.Komunikácie'!$P$36</f>
        <v>0</v>
      </c>
      <c r="L88" s="297">
        <f>SUM(M88:O88)</f>
        <v>0</v>
      </c>
      <c r="M88" s="295">
        <f>'[2]7.Komunikácie'!$Q$36</f>
        <v>0</v>
      </c>
      <c r="N88" s="295">
        <f>'[2]7.Komunikácie'!$R$36</f>
        <v>0</v>
      </c>
      <c r="O88" s="313">
        <f>'[2]7.Komunikácie'!$S$36</f>
        <v>0</v>
      </c>
      <c r="P88" s="297">
        <f>SUM(Q88:S88)</f>
        <v>0</v>
      </c>
      <c r="Q88" s="295">
        <f>'[2]7.Komunikácie'!$T$36</f>
        <v>0</v>
      </c>
      <c r="R88" s="295">
        <f>'[2]7.Komunikácie'!$U$36</f>
        <v>0</v>
      </c>
      <c r="S88" s="296">
        <f>'[2]7.Komunikácie'!$V$36</f>
        <v>0</v>
      </c>
    </row>
    <row r="89" spans="1:19" ht="16.5" outlineLevel="1" thickBot="1" x14ac:dyDescent="0.3">
      <c r="A89" s="149"/>
      <c r="B89" s="317">
        <v>2</v>
      </c>
      <c r="C89" s="764" t="s">
        <v>259</v>
      </c>
      <c r="D89" s="311">
        <f>SUM(E89:G89)</f>
        <v>0</v>
      </c>
      <c r="E89" s="312">
        <f>'[1]7.Komunikácie'!$H$38</f>
        <v>0</v>
      </c>
      <c r="F89" s="312">
        <f>'[1]7.Komunikácie'!$I$38</f>
        <v>0</v>
      </c>
      <c r="G89" s="334">
        <f>'[1]7.Komunikácie'!$J$38</f>
        <v>0</v>
      </c>
      <c r="H89" s="421">
        <f>SUM(I89:K89)</f>
        <v>0</v>
      </c>
      <c r="I89" s="421">
        <f>'[2]7.Komunikácie'!$N$39</f>
        <v>0</v>
      </c>
      <c r="J89" s="421">
        <f>'[2]7.Komunikácie'!$O$39</f>
        <v>0</v>
      </c>
      <c r="K89" s="406">
        <f>'[2]7.Komunikácie'!$P$39</f>
        <v>0</v>
      </c>
      <c r="L89" s="311">
        <f>SUM(M89:O89)</f>
        <v>0</v>
      </c>
      <c r="M89" s="312">
        <f>'[2]7.Komunikácie'!$Q$39</f>
        <v>0</v>
      </c>
      <c r="N89" s="312">
        <f>'[2]7.Komunikácie'!$R$39</f>
        <v>0</v>
      </c>
      <c r="O89" s="425">
        <f>'[2]7.Komunikácie'!$S$39</f>
        <v>0</v>
      </c>
      <c r="P89" s="311">
        <f>SUM(Q89:S89)</f>
        <v>0</v>
      </c>
      <c r="Q89" s="312">
        <f>'[2]7.Komunikácie'!$T$39</f>
        <v>0</v>
      </c>
      <c r="R89" s="312">
        <f>'[2]7.Komunikácie'!$U$39</f>
        <v>0</v>
      </c>
      <c r="S89" s="334">
        <f>'[2]7.Komunikácie'!$V$39</f>
        <v>0</v>
      </c>
    </row>
    <row r="90" spans="1:19" s="151" customFormat="1" ht="15.75" x14ac:dyDescent="0.25">
      <c r="B90" s="318" t="s">
        <v>260</v>
      </c>
      <c r="C90" s="765"/>
      <c r="D90" s="308">
        <f>D91+D92</f>
        <v>79226</v>
      </c>
      <c r="E90" s="309">
        <f t="shared" ref="E90:G90" si="127">E91+E92</f>
        <v>79226</v>
      </c>
      <c r="F90" s="309">
        <f t="shared" si="127"/>
        <v>0</v>
      </c>
      <c r="G90" s="310">
        <f t="shared" si="127"/>
        <v>0</v>
      </c>
      <c r="H90" s="397">
        <f>H91+H92</f>
        <v>80963.48</v>
      </c>
      <c r="I90" s="309">
        <f t="shared" ref="I90:K90" si="128">I91+I92</f>
        <v>80963.48</v>
      </c>
      <c r="J90" s="309">
        <f t="shared" si="128"/>
        <v>0</v>
      </c>
      <c r="K90" s="310">
        <f t="shared" si="128"/>
        <v>0</v>
      </c>
      <c r="L90" s="308">
        <f>L91+L92</f>
        <v>173920</v>
      </c>
      <c r="M90" s="309">
        <f t="shared" ref="M90:O90" si="129">M91+M92</f>
        <v>173920</v>
      </c>
      <c r="N90" s="309">
        <f t="shared" si="129"/>
        <v>0</v>
      </c>
      <c r="O90" s="386">
        <f t="shared" si="129"/>
        <v>0</v>
      </c>
      <c r="P90" s="308">
        <f>P91+P92</f>
        <v>169999.69</v>
      </c>
      <c r="Q90" s="309">
        <f t="shared" ref="Q90:S90" si="130">Q91+Q92</f>
        <v>169999.69</v>
      </c>
      <c r="R90" s="309">
        <f t="shared" si="130"/>
        <v>0</v>
      </c>
      <c r="S90" s="310">
        <f t="shared" si="130"/>
        <v>0</v>
      </c>
    </row>
    <row r="91" spans="1:19" ht="15.75" x14ac:dyDescent="0.25">
      <c r="A91" s="149"/>
      <c r="B91" s="322" t="s">
        <v>261</v>
      </c>
      <c r="C91" s="763" t="s">
        <v>262</v>
      </c>
      <c r="D91" s="297">
        <f>SUM(E91:G91)</f>
        <v>74226</v>
      </c>
      <c r="E91" s="295">
        <f>'[1]8.Doprava'!$H$4</f>
        <v>74226</v>
      </c>
      <c r="F91" s="295">
        <f>'[1]8.Doprava'!$I$4</f>
        <v>0</v>
      </c>
      <c r="G91" s="296">
        <f>'[1]8.Doprava'!$J$4</f>
        <v>0</v>
      </c>
      <c r="H91" s="314">
        <f>SUM(I91:K91)</f>
        <v>80790.98</v>
      </c>
      <c r="I91" s="295">
        <f>'[2]8.Doprava'!$N$4</f>
        <v>80790.98</v>
      </c>
      <c r="J91" s="295">
        <f>'[2]8.Doprava'!$O$4</f>
        <v>0</v>
      </c>
      <c r="K91" s="296">
        <f>'[2]8.Doprava'!$P$4</f>
        <v>0</v>
      </c>
      <c r="L91" s="297">
        <f>SUM(M91:O91)</f>
        <v>170000</v>
      </c>
      <c r="M91" s="295">
        <f>'[2]8.Doprava'!$Q$4</f>
        <v>170000</v>
      </c>
      <c r="N91" s="295">
        <f>'[2]8.Doprava'!$R$4</f>
        <v>0</v>
      </c>
      <c r="O91" s="313">
        <f>'[2]8.Doprava'!$S$4</f>
        <v>0</v>
      </c>
      <c r="P91" s="297">
        <f>SUM(Q91:S91)</f>
        <v>169999.69</v>
      </c>
      <c r="Q91" s="295">
        <f>'[2]8.Doprava'!$T$4</f>
        <v>169999.69</v>
      </c>
      <c r="R91" s="295">
        <f>'[2]8.Doprava'!$U$4</f>
        <v>0</v>
      </c>
      <c r="S91" s="296">
        <f>'[2]8.Doprava'!$V$4</f>
        <v>0</v>
      </c>
    </row>
    <row r="92" spans="1:19" ht="15.75" x14ac:dyDescent="0.25">
      <c r="A92" s="149"/>
      <c r="B92" s="322" t="s">
        <v>263</v>
      </c>
      <c r="C92" s="763" t="s">
        <v>264</v>
      </c>
      <c r="D92" s="297">
        <f>SUM(D93)</f>
        <v>5000</v>
      </c>
      <c r="E92" s="295">
        <f t="shared" ref="E92:G92" si="131">SUM(E93)</f>
        <v>5000</v>
      </c>
      <c r="F92" s="295">
        <f t="shared" si="131"/>
        <v>0</v>
      </c>
      <c r="G92" s="296">
        <f t="shared" si="131"/>
        <v>0</v>
      </c>
      <c r="H92" s="314">
        <f>SUM(H93)</f>
        <v>172.5</v>
      </c>
      <c r="I92" s="295">
        <f t="shared" ref="I92:K92" si="132">SUM(I93)</f>
        <v>172.5</v>
      </c>
      <c r="J92" s="295">
        <f t="shared" si="132"/>
        <v>0</v>
      </c>
      <c r="K92" s="296">
        <f t="shared" si="132"/>
        <v>0</v>
      </c>
      <c r="L92" s="297">
        <f>SUM(L93)</f>
        <v>3920</v>
      </c>
      <c r="M92" s="295">
        <f t="shared" ref="M92:O92" si="133">SUM(M93)</f>
        <v>3920</v>
      </c>
      <c r="N92" s="295">
        <f t="shared" si="133"/>
        <v>0</v>
      </c>
      <c r="O92" s="313">
        <f t="shared" si="133"/>
        <v>0</v>
      </c>
      <c r="P92" s="297">
        <f>SUM(P93)</f>
        <v>0</v>
      </c>
      <c r="Q92" s="295">
        <f t="shared" ref="Q92:S92" si="134">SUM(Q93)</f>
        <v>0</v>
      </c>
      <c r="R92" s="295">
        <f t="shared" si="134"/>
        <v>0</v>
      </c>
      <c r="S92" s="296">
        <f t="shared" si="134"/>
        <v>0</v>
      </c>
    </row>
    <row r="93" spans="1:19" ht="16.5" thickBot="1" x14ac:dyDescent="0.3">
      <c r="A93" s="149"/>
      <c r="B93" s="317">
        <v>1</v>
      </c>
      <c r="C93" s="764" t="s">
        <v>265</v>
      </c>
      <c r="D93" s="311">
        <f>SUM(E93:G93)</f>
        <v>5000</v>
      </c>
      <c r="E93" s="312">
        <f>'[1]8.Doprava'!$H$7</f>
        <v>5000</v>
      </c>
      <c r="F93" s="312">
        <f>'[1]8.Doprava'!$I$7</f>
        <v>0</v>
      </c>
      <c r="G93" s="334">
        <f>'[1]8.Doprava'!$J$7</f>
        <v>0</v>
      </c>
      <c r="H93" s="398">
        <f>SUM(I93:K93)</f>
        <v>172.5</v>
      </c>
      <c r="I93" s="306">
        <f>'[2]8.Doprava'!$N$7</f>
        <v>172.5</v>
      </c>
      <c r="J93" s="306">
        <f>'[2]8.Doprava'!$O$7</f>
        <v>0</v>
      </c>
      <c r="K93" s="307">
        <f>'[2]8.Doprava'!$P$7</f>
        <v>0</v>
      </c>
      <c r="L93" s="311">
        <f>SUM(M93:O93)</f>
        <v>3920</v>
      </c>
      <c r="M93" s="312">
        <f>'[2]8.Doprava'!$Q$7</f>
        <v>3920</v>
      </c>
      <c r="N93" s="312">
        <f>'[2]8.Doprava'!$R$7</f>
        <v>0</v>
      </c>
      <c r="O93" s="425">
        <f>'[2]8.Doprava'!$S$7</f>
        <v>0</v>
      </c>
      <c r="P93" s="311">
        <f>SUM(Q93:S93)</f>
        <v>0</v>
      </c>
      <c r="Q93" s="312">
        <f>'[2]8.Doprava'!$T$7</f>
        <v>0</v>
      </c>
      <c r="R93" s="312">
        <f>'[2]8.Doprava'!$U$7</f>
        <v>0</v>
      </c>
      <c r="S93" s="334">
        <f>'[2]8.Doprava'!$V$7</f>
        <v>0</v>
      </c>
    </row>
    <row r="94" spans="1:19" s="151" customFormat="1" ht="15.75" x14ac:dyDescent="0.25">
      <c r="B94" s="318" t="s">
        <v>266</v>
      </c>
      <c r="C94" s="765"/>
      <c r="D94" s="308">
        <f>D95+D96+D105+D112+D115+D116+D117</f>
        <v>7150131.9100000011</v>
      </c>
      <c r="E94" s="309">
        <f t="shared" ref="E94:G94" si="135">E95+E96+E105+E112+E115+E116+E117</f>
        <v>6884920.5200000005</v>
      </c>
      <c r="F94" s="309">
        <f t="shared" si="135"/>
        <v>265211.38999999996</v>
      </c>
      <c r="G94" s="310">
        <f t="shared" si="135"/>
        <v>0</v>
      </c>
      <c r="H94" s="418">
        <f>H95+H96+H105+H112+H115+H116+H117+H118</f>
        <v>8292279.8099999996</v>
      </c>
      <c r="I94" s="418">
        <f t="shared" ref="I94:O94" si="136">I95+I96+I105+I112+I115+I116+I117+I118</f>
        <v>7930020.6499999994</v>
      </c>
      <c r="J94" s="418">
        <f t="shared" si="136"/>
        <v>362259.16</v>
      </c>
      <c r="K94" s="463">
        <f t="shared" si="136"/>
        <v>0</v>
      </c>
      <c r="L94" s="308">
        <f>L95+L96+L105+L112+L115+L116+L117+L118</f>
        <v>9768160</v>
      </c>
      <c r="M94" s="309">
        <f t="shared" si="136"/>
        <v>9158594</v>
      </c>
      <c r="N94" s="309">
        <f t="shared" si="136"/>
        <v>609566</v>
      </c>
      <c r="O94" s="386">
        <f t="shared" si="136"/>
        <v>0</v>
      </c>
      <c r="P94" s="308">
        <f>P95+P96+P105+P112+P115+P116+P117+P118</f>
        <v>9498984.3699999992</v>
      </c>
      <c r="Q94" s="309">
        <f t="shared" ref="Q94:S94" si="137">Q95+Q96+Q105+Q112+Q115+Q116+Q117+Q118</f>
        <v>8892272.4100000001</v>
      </c>
      <c r="R94" s="309">
        <f t="shared" si="137"/>
        <v>606711.96000000008</v>
      </c>
      <c r="S94" s="310">
        <f t="shared" si="137"/>
        <v>0</v>
      </c>
    </row>
    <row r="95" spans="1:19" ht="15.75" x14ac:dyDescent="0.25">
      <c r="A95" s="149"/>
      <c r="B95" s="322" t="s">
        <v>267</v>
      </c>
      <c r="C95" s="763" t="s">
        <v>268</v>
      </c>
      <c r="D95" s="297">
        <f>SUM(E95:G95)</f>
        <v>2735.57</v>
      </c>
      <c r="E95" s="295">
        <f>'[1]9. Vzdelávanie'!$H$4</f>
        <v>2735.57</v>
      </c>
      <c r="F95" s="295">
        <f>'[1]9. Vzdelávanie'!$I$4</f>
        <v>0</v>
      </c>
      <c r="G95" s="296">
        <f>'[1]9. Vzdelávanie'!$J$4</f>
        <v>0</v>
      </c>
      <c r="H95" s="419">
        <f>SUM(I95:K95)</f>
        <v>3878.35</v>
      </c>
      <c r="I95" s="419">
        <f>'[2]9. Vzdelávanie'!$N$4</f>
        <v>3878.35</v>
      </c>
      <c r="J95" s="419">
        <f>'[2]9. Vzdelávanie'!$O$4</f>
        <v>0</v>
      </c>
      <c r="K95" s="464">
        <f>'[2]9. Vzdelávanie'!$P$4</f>
        <v>0</v>
      </c>
      <c r="L95" s="297">
        <f>SUM(M95:O95)</f>
        <v>4000</v>
      </c>
      <c r="M95" s="295">
        <f>'[2]9. Vzdelávanie'!$Q$4</f>
        <v>4000</v>
      </c>
      <c r="N95" s="295">
        <f>'[2]9. Vzdelávanie'!$R$4</f>
        <v>0</v>
      </c>
      <c r="O95" s="313">
        <f>'[2]9. Vzdelávanie'!$S$4</f>
        <v>0</v>
      </c>
      <c r="P95" s="297">
        <f>SUM(Q95:S95)</f>
        <v>3995.74</v>
      </c>
      <c r="Q95" s="295">
        <f>'[2]9. Vzdelávanie'!$T$4</f>
        <v>3995.74</v>
      </c>
      <c r="R95" s="295">
        <f>'[2]9. Vzdelávanie'!$U$4</f>
        <v>0</v>
      </c>
      <c r="S95" s="296">
        <f>'[2]9. Vzdelávanie'!$V$4</f>
        <v>0</v>
      </c>
    </row>
    <row r="96" spans="1:19" ht="15.75" x14ac:dyDescent="0.25">
      <c r="A96" s="149"/>
      <c r="B96" s="322" t="s">
        <v>269</v>
      </c>
      <c r="C96" s="763" t="s">
        <v>270</v>
      </c>
      <c r="D96" s="297">
        <f>SUM(D97:D104)</f>
        <v>1556776.7</v>
      </c>
      <c r="E96" s="295">
        <f t="shared" ref="E96:G96" si="138">SUM(E97:E104)</f>
        <v>1504676</v>
      </c>
      <c r="F96" s="295">
        <f t="shared" si="138"/>
        <v>52100.7</v>
      </c>
      <c r="G96" s="296">
        <f t="shared" si="138"/>
        <v>0</v>
      </c>
      <c r="H96" s="419">
        <f>SUM(H97:H104)</f>
        <v>1619985.49</v>
      </c>
      <c r="I96" s="419">
        <f t="shared" ref="I96:K96" si="139">SUM(I97:I104)</f>
        <v>1609811</v>
      </c>
      <c r="J96" s="419">
        <f t="shared" si="139"/>
        <v>10174.49</v>
      </c>
      <c r="K96" s="464">
        <f t="shared" si="139"/>
        <v>0</v>
      </c>
      <c r="L96" s="297">
        <f>SUM(L97:L104)</f>
        <v>1886275</v>
      </c>
      <c r="M96" s="295">
        <f t="shared" ref="M96:O96" si="140">SUM(M97:M104)</f>
        <v>1683835</v>
      </c>
      <c r="N96" s="295">
        <f t="shared" si="140"/>
        <v>202440</v>
      </c>
      <c r="O96" s="313">
        <f t="shared" si="140"/>
        <v>0</v>
      </c>
      <c r="P96" s="297">
        <f>SUM(P97:P104)</f>
        <v>1885268.0999999999</v>
      </c>
      <c r="Q96" s="295">
        <f t="shared" ref="Q96:S96" si="141">SUM(Q97:Q104)</f>
        <v>1683835</v>
      </c>
      <c r="R96" s="295">
        <f t="shared" si="141"/>
        <v>201433.10000000003</v>
      </c>
      <c r="S96" s="296">
        <f t="shared" si="141"/>
        <v>0</v>
      </c>
    </row>
    <row r="97" spans="1:19" ht="15.75" x14ac:dyDescent="0.25">
      <c r="A97" s="149"/>
      <c r="B97" s="316">
        <v>1</v>
      </c>
      <c r="C97" s="763" t="s">
        <v>271</v>
      </c>
      <c r="D97" s="297">
        <f>SUM(E97:G97)</f>
        <v>160305</v>
      </c>
      <c r="E97" s="295">
        <f>'[1]9. Vzdelávanie'!$H$19</f>
        <v>160305</v>
      </c>
      <c r="F97" s="295">
        <f>'[2]9. Vzdelávanie'!$I$20</f>
        <v>0</v>
      </c>
      <c r="G97" s="296">
        <f>'[2]9. Vzdelávanie'!$J$20</f>
        <v>0</v>
      </c>
      <c r="H97" s="419">
        <f>SUM(I97:K97)</f>
        <v>174155</v>
      </c>
      <c r="I97" s="419">
        <f>'[2]9. Vzdelávanie'!$N$20</f>
        <v>174155</v>
      </c>
      <c r="J97" s="419">
        <f>'[2]9. Vzdelávanie'!$O$20</f>
        <v>0</v>
      </c>
      <c r="K97" s="464">
        <f>'[2]9. Vzdelávanie'!$P$20</f>
        <v>0</v>
      </c>
      <c r="L97" s="297">
        <f>SUM(M97:O97)</f>
        <v>196099</v>
      </c>
      <c r="M97" s="295">
        <f>'[2]9. Vzdelávanie'!$Q$20</f>
        <v>179459</v>
      </c>
      <c r="N97" s="295">
        <f>'[2]9. Vzdelávanie'!$R$20</f>
        <v>16640</v>
      </c>
      <c r="O97" s="313">
        <f>'[2]9. Vzdelávanie'!$S$20</f>
        <v>0</v>
      </c>
      <c r="P97" s="297">
        <f>SUM(Q97:S97)</f>
        <v>195898.84</v>
      </c>
      <c r="Q97" s="295">
        <f>'[2]9. Vzdelávanie'!$T$20</f>
        <v>179459</v>
      </c>
      <c r="R97" s="295">
        <f>'[2]9. Vzdelávanie'!$U$20</f>
        <v>16439.84</v>
      </c>
      <c r="S97" s="296">
        <f>'[2]9. Vzdelávanie'!$V$20</f>
        <v>0</v>
      </c>
    </row>
    <row r="98" spans="1:19" ht="15.75" x14ac:dyDescent="0.25">
      <c r="A98" s="149"/>
      <c r="B98" s="316">
        <v>2</v>
      </c>
      <c r="C98" s="763" t="s">
        <v>272</v>
      </c>
      <c r="D98" s="297">
        <f t="shared" ref="D98:D104" si="142">SUM(E98:G98)</f>
        <v>306516</v>
      </c>
      <c r="E98" s="295">
        <f>'[1]9. Vzdelávanie'!$H$20</f>
        <v>306516</v>
      </c>
      <c r="F98" s="295">
        <f>'[2]9. Vzdelávanie'!$I$21</f>
        <v>0</v>
      </c>
      <c r="G98" s="296">
        <f>'[2]9. Vzdelávanie'!$J$21</f>
        <v>0</v>
      </c>
      <c r="H98" s="419">
        <f t="shared" ref="H98:H104" si="143">SUM(I98:K98)</f>
        <v>312191</v>
      </c>
      <c r="I98" s="419">
        <f>'[2]9. Vzdelávanie'!$N$21</f>
        <v>312191</v>
      </c>
      <c r="J98" s="419">
        <f>'[2]9. Vzdelávanie'!$O$21</f>
        <v>0</v>
      </c>
      <c r="K98" s="464">
        <f>'[2]9. Vzdelávanie'!$P$21</f>
        <v>0</v>
      </c>
      <c r="L98" s="297">
        <f t="shared" ref="L98:L104" si="144">SUM(M98:O98)</f>
        <v>456535</v>
      </c>
      <c r="M98" s="295">
        <f>'[2]9. Vzdelávanie'!$Q$21</f>
        <v>307535</v>
      </c>
      <c r="N98" s="295">
        <f>'[2]9. Vzdelávanie'!$R$21</f>
        <v>149000</v>
      </c>
      <c r="O98" s="313">
        <f>'[2]9. Vzdelávanie'!$S$21</f>
        <v>0</v>
      </c>
      <c r="P98" s="297">
        <f t="shared" ref="P98:P104" si="145">SUM(Q98:S98)</f>
        <v>455752.89</v>
      </c>
      <c r="Q98" s="295">
        <f>'[2]9. Vzdelávanie'!$T$21</f>
        <v>307535</v>
      </c>
      <c r="R98" s="295">
        <f>'[2]9. Vzdelávanie'!$U$21</f>
        <v>148217.89000000001</v>
      </c>
      <c r="S98" s="296">
        <f>'[2]9. Vzdelávanie'!$V$21</f>
        <v>0</v>
      </c>
    </row>
    <row r="99" spans="1:19" ht="15.75" x14ac:dyDescent="0.25">
      <c r="A99" s="149"/>
      <c r="B99" s="316">
        <v>3</v>
      </c>
      <c r="C99" s="763" t="s">
        <v>273</v>
      </c>
      <c r="D99" s="297">
        <f t="shared" si="142"/>
        <v>373292</v>
      </c>
      <c r="E99" s="295">
        <f>'[1]9. Vzdelávanie'!$H$21</f>
        <v>373292</v>
      </c>
      <c r="F99" s="295">
        <f>'[2]9. Vzdelávanie'!$I$22</f>
        <v>0</v>
      </c>
      <c r="G99" s="296">
        <f>'[2]9. Vzdelávanie'!$J$22</f>
        <v>0</v>
      </c>
      <c r="H99" s="419">
        <f t="shared" si="143"/>
        <v>413698.49</v>
      </c>
      <c r="I99" s="419">
        <f>'[2]9. Vzdelávanie'!$N$22</f>
        <v>406089</v>
      </c>
      <c r="J99" s="419">
        <f>'[2]9. Vzdelávanie'!$O$22</f>
        <v>7609.49</v>
      </c>
      <c r="K99" s="464">
        <f>'[2]9. Vzdelávanie'!$P$22</f>
        <v>0</v>
      </c>
      <c r="L99" s="297">
        <f t="shared" si="144"/>
        <v>435853</v>
      </c>
      <c r="M99" s="295">
        <f>'[2]9. Vzdelávanie'!$Q$22</f>
        <v>435853</v>
      </c>
      <c r="N99" s="295">
        <f>'[2]9. Vzdelávanie'!$R$22</f>
        <v>0</v>
      </c>
      <c r="O99" s="313">
        <f>'[2]9. Vzdelávanie'!$S$22</f>
        <v>0</v>
      </c>
      <c r="P99" s="297">
        <f t="shared" si="145"/>
        <v>435853</v>
      </c>
      <c r="Q99" s="295">
        <f>'[2]9. Vzdelávanie'!$T$22</f>
        <v>435853</v>
      </c>
      <c r="R99" s="295">
        <f>'[2]9. Vzdelávanie'!$U$22</f>
        <v>0</v>
      </c>
      <c r="S99" s="296">
        <f>'[2]9. Vzdelávanie'!$V$22</f>
        <v>0</v>
      </c>
    </row>
    <row r="100" spans="1:19" ht="15.75" x14ac:dyDescent="0.25">
      <c r="A100" s="147"/>
      <c r="B100" s="316">
        <v>4</v>
      </c>
      <c r="C100" s="763" t="s">
        <v>432</v>
      </c>
      <c r="D100" s="297">
        <f t="shared" si="142"/>
        <v>0</v>
      </c>
      <c r="E100" s="295">
        <f>'[2]9. Vzdelávanie'!$H$23</f>
        <v>0</v>
      </c>
      <c r="F100" s="295">
        <f>'[2]9. Vzdelávanie'!$I$23</f>
        <v>0</v>
      </c>
      <c r="G100" s="296">
        <f>'[2]9. Vzdelávanie'!$J$23</f>
        <v>0</v>
      </c>
      <c r="H100" s="419">
        <f t="shared" si="143"/>
        <v>0</v>
      </c>
      <c r="I100" s="419">
        <f>'[2]9. Vzdelávanie'!$N$23</f>
        <v>0</v>
      </c>
      <c r="J100" s="419">
        <f>'[2]9. Vzdelávanie'!$O$23</f>
        <v>0</v>
      </c>
      <c r="K100" s="464">
        <f>'[2]9. Vzdelávanie'!$P$23</f>
        <v>0</v>
      </c>
      <c r="L100" s="297">
        <f t="shared" si="144"/>
        <v>0</v>
      </c>
      <c r="M100" s="295">
        <f>'[2]9. Vzdelávanie'!$Q$23</f>
        <v>0</v>
      </c>
      <c r="N100" s="295">
        <f>'[2]9. Vzdelávanie'!$R$23</f>
        <v>0</v>
      </c>
      <c r="O100" s="313">
        <f>'[2]9. Vzdelávanie'!$S$23</f>
        <v>0</v>
      </c>
      <c r="P100" s="297">
        <f t="shared" si="145"/>
        <v>0</v>
      </c>
      <c r="Q100" s="295">
        <f>'[2]9. Vzdelávanie'!$T$23</f>
        <v>0</v>
      </c>
      <c r="R100" s="295">
        <f>'[2]9. Vzdelávanie'!$U$23</f>
        <v>0</v>
      </c>
      <c r="S100" s="296">
        <f>'[2]9. Vzdelávanie'!$V$23</f>
        <v>0</v>
      </c>
    </row>
    <row r="101" spans="1:19" ht="15.75" x14ac:dyDescent="0.25">
      <c r="A101" s="149"/>
      <c r="B101" s="316">
        <v>5</v>
      </c>
      <c r="C101" s="763" t="s">
        <v>275</v>
      </c>
      <c r="D101" s="297">
        <f t="shared" si="142"/>
        <v>254608.7</v>
      </c>
      <c r="E101" s="295">
        <f>'[1]9. Vzdelávanie'!$H$23</f>
        <v>204658</v>
      </c>
      <c r="F101" s="295">
        <f>'[1]9. Vzdelávanie'!$I$23</f>
        <v>49950.7</v>
      </c>
      <c r="G101" s="296">
        <f>'[2]9. Vzdelávanie'!$J$24</f>
        <v>0</v>
      </c>
      <c r="H101" s="419">
        <f t="shared" si="143"/>
        <v>219549</v>
      </c>
      <c r="I101" s="419">
        <f>'[2]9. Vzdelávanie'!$N$24</f>
        <v>219549</v>
      </c>
      <c r="J101" s="419">
        <f>'[2]9. Vzdelávanie'!$O$24</f>
        <v>0</v>
      </c>
      <c r="K101" s="464">
        <f>'[2]9. Vzdelávanie'!$P$24</f>
        <v>0</v>
      </c>
      <c r="L101" s="297">
        <f t="shared" si="144"/>
        <v>252380</v>
      </c>
      <c r="M101" s="295">
        <f>'[2]9. Vzdelávanie'!$Q$24</f>
        <v>224380</v>
      </c>
      <c r="N101" s="295">
        <f>'[2]9. Vzdelávanie'!$R$24</f>
        <v>28000</v>
      </c>
      <c r="O101" s="313">
        <f>'[2]9. Vzdelávanie'!$S$24</f>
        <v>0</v>
      </c>
      <c r="P101" s="297">
        <f t="shared" si="145"/>
        <v>252356.16999999998</v>
      </c>
      <c r="Q101" s="295">
        <f>'[2]9. Vzdelávanie'!$T$24</f>
        <v>224380</v>
      </c>
      <c r="R101" s="295">
        <f>'[2]9. Vzdelávanie'!$U$24</f>
        <v>27976.17</v>
      </c>
      <c r="S101" s="296">
        <f>'[2]9. Vzdelávanie'!$V$24</f>
        <v>0</v>
      </c>
    </row>
    <row r="102" spans="1:19" ht="15.75" x14ac:dyDescent="0.25">
      <c r="A102" s="149"/>
      <c r="B102" s="316">
        <v>6</v>
      </c>
      <c r="C102" s="763" t="s">
        <v>276</v>
      </c>
      <c r="D102" s="297">
        <f t="shared" si="142"/>
        <v>212664</v>
      </c>
      <c r="E102" s="295">
        <f>'[1]9. Vzdelávanie'!$H$24</f>
        <v>210514</v>
      </c>
      <c r="F102" s="295">
        <f>'[1]9. Vzdelávanie'!$I$24</f>
        <v>2150</v>
      </c>
      <c r="G102" s="296">
        <f>'[2]9. Vzdelávanie'!$J$25</f>
        <v>0</v>
      </c>
      <c r="H102" s="419">
        <f t="shared" si="143"/>
        <v>236605</v>
      </c>
      <c r="I102" s="419">
        <f>'[2]9. Vzdelávanie'!$N$25</f>
        <v>234040</v>
      </c>
      <c r="J102" s="419">
        <f>'[2]9. Vzdelávanie'!$O$25</f>
        <v>2565</v>
      </c>
      <c r="K102" s="464">
        <f>'[2]9. Vzdelávanie'!$P$25</f>
        <v>0</v>
      </c>
      <c r="L102" s="297">
        <f t="shared" si="144"/>
        <v>246475</v>
      </c>
      <c r="M102" s="295">
        <f>'[2]9. Vzdelávanie'!$Q$25</f>
        <v>243875</v>
      </c>
      <c r="N102" s="295">
        <f>'[2]9. Vzdelávanie'!$R$25</f>
        <v>2600</v>
      </c>
      <c r="O102" s="313">
        <f>'[2]9. Vzdelávanie'!$S$25</f>
        <v>0</v>
      </c>
      <c r="P102" s="297">
        <f t="shared" si="145"/>
        <v>246474.2</v>
      </c>
      <c r="Q102" s="295">
        <f>'[2]9. Vzdelávanie'!$T$25</f>
        <v>243875</v>
      </c>
      <c r="R102" s="295">
        <f>'[2]9. Vzdelávanie'!$U$25</f>
        <v>2599.1999999999998</v>
      </c>
      <c r="S102" s="296">
        <f>'[2]9. Vzdelávanie'!$V$25</f>
        <v>0</v>
      </c>
    </row>
    <row r="103" spans="1:19" ht="15.75" x14ac:dyDescent="0.25">
      <c r="A103" s="149"/>
      <c r="B103" s="316">
        <v>7</v>
      </c>
      <c r="C103" s="763" t="s">
        <v>277</v>
      </c>
      <c r="D103" s="297">
        <f t="shared" si="142"/>
        <v>209041</v>
      </c>
      <c r="E103" s="295">
        <f>'[1]9. Vzdelávanie'!$H$25</f>
        <v>209041</v>
      </c>
      <c r="F103" s="295">
        <f>'[2]9. Vzdelávanie'!$I$26</f>
        <v>0</v>
      </c>
      <c r="G103" s="296">
        <f>'[2]9. Vzdelávanie'!$J$26</f>
        <v>0</v>
      </c>
      <c r="H103" s="419">
        <f t="shared" si="143"/>
        <v>218787</v>
      </c>
      <c r="I103" s="419">
        <f>'[2]9. Vzdelávanie'!$N$26</f>
        <v>218787</v>
      </c>
      <c r="J103" s="419">
        <f>'[2]9. Vzdelávanie'!$O$26</f>
        <v>0</v>
      </c>
      <c r="K103" s="464">
        <f>'[2]9. Vzdelávanie'!$P$26</f>
        <v>0</v>
      </c>
      <c r="L103" s="297">
        <f t="shared" si="144"/>
        <v>239033</v>
      </c>
      <c r="M103" s="295">
        <f>'[2]9. Vzdelávanie'!$Q$26</f>
        <v>232833</v>
      </c>
      <c r="N103" s="295">
        <f>'[2]9. Vzdelávanie'!$R$26</f>
        <v>6200</v>
      </c>
      <c r="O103" s="313">
        <f>'[2]9. Vzdelávanie'!$S$26</f>
        <v>0</v>
      </c>
      <c r="P103" s="297">
        <f t="shared" si="145"/>
        <v>239033</v>
      </c>
      <c r="Q103" s="295">
        <f>'[2]9. Vzdelávanie'!$T$26</f>
        <v>232833</v>
      </c>
      <c r="R103" s="295">
        <f>'[2]9. Vzdelávanie'!$U$26</f>
        <v>6200</v>
      </c>
      <c r="S103" s="296">
        <f>'[2]9. Vzdelávanie'!$V$26</f>
        <v>0</v>
      </c>
    </row>
    <row r="104" spans="1:19" ht="15.75" x14ac:dyDescent="0.25">
      <c r="A104" s="149"/>
      <c r="B104" s="316">
        <v>8</v>
      </c>
      <c r="C104" s="763" t="s">
        <v>442</v>
      </c>
      <c r="D104" s="297">
        <f t="shared" si="142"/>
        <v>40350</v>
      </c>
      <c r="E104" s="295">
        <f>'[1]9. Vzdelávanie'!$H$26</f>
        <v>40350</v>
      </c>
      <c r="F104" s="295">
        <f>'[2]9. Vzdelávanie'!$I$27</f>
        <v>0</v>
      </c>
      <c r="G104" s="296">
        <f>'[2]9. Vzdelávanie'!$J$27</f>
        <v>0</v>
      </c>
      <c r="H104" s="419">
        <f t="shared" si="143"/>
        <v>45000</v>
      </c>
      <c r="I104" s="419">
        <f>'[2]9. Vzdelávanie'!$N$27</f>
        <v>45000</v>
      </c>
      <c r="J104" s="419">
        <f>'[2]9. Vzdelávanie'!$O$27</f>
        <v>0</v>
      </c>
      <c r="K104" s="464">
        <f>'[2]9. Vzdelávanie'!$P$27</f>
        <v>0</v>
      </c>
      <c r="L104" s="297">
        <f t="shared" si="144"/>
        <v>59900</v>
      </c>
      <c r="M104" s="295">
        <f>'[2]9. Vzdelávanie'!$Q$27</f>
        <v>59900</v>
      </c>
      <c r="N104" s="295">
        <f>'[2]9. Vzdelávanie'!$R$27</f>
        <v>0</v>
      </c>
      <c r="O104" s="313">
        <f>'[2]9. Vzdelávanie'!$S$27</f>
        <v>0</v>
      </c>
      <c r="P104" s="297">
        <f t="shared" si="145"/>
        <v>59900</v>
      </c>
      <c r="Q104" s="295">
        <f>'[2]9. Vzdelávanie'!$T$27</f>
        <v>59900</v>
      </c>
      <c r="R104" s="295">
        <f>'[2]9. Vzdelávanie'!$U$27</f>
        <v>0</v>
      </c>
      <c r="S104" s="296">
        <f>'[2]9. Vzdelávanie'!$V$27</f>
        <v>0</v>
      </c>
    </row>
    <row r="105" spans="1:19" ht="15.75" x14ac:dyDescent="0.25">
      <c r="A105" s="149"/>
      <c r="B105" s="322" t="s">
        <v>278</v>
      </c>
      <c r="C105" s="763" t="s">
        <v>279</v>
      </c>
      <c r="D105" s="297">
        <f>SUM(D106:D111)</f>
        <v>4384925.79</v>
      </c>
      <c r="E105" s="295">
        <f t="shared" ref="E105:G105" si="146">SUM(E106:E111)</f>
        <v>4171815.1</v>
      </c>
      <c r="F105" s="295">
        <f t="shared" si="146"/>
        <v>213110.68999999997</v>
      </c>
      <c r="G105" s="296">
        <f t="shared" si="146"/>
        <v>0</v>
      </c>
      <c r="H105" s="419">
        <f>SUM(H106:H111)</f>
        <v>4778634.57</v>
      </c>
      <c r="I105" s="419">
        <f t="shared" ref="I105:K105" si="147">SUM(I106:I111)</f>
        <v>4502491.9000000004</v>
      </c>
      <c r="J105" s="419">
        <f t="shared" si="147"/>
        <v>276142.67</v>
      </c>
      <c r="K105" s="464">
        <f t="shared" si="147"/>
        <v>0</v>
      </c>
      <c r="L105" s="297">
        <f>SUM(L106:L111)</f>
        <v>5441411</v>
      </c>
      <c r="M105" s="295">
        <f t="shared" ref="M105:O105" si="148">SUM(M106:M111)</f>
        <v>5174976</v>
      </c>
      <c r="N105" s="295">
        <f t="shared" si="148"/>
        <v>266435</v>
      </c>
      <c r="O105" s="313">
        <f t="shared" si="148"/>
        <v>0</v>
      </c>
      <c r="P105" s="297">
        <f>SUM(P106:P111)</f>
        <v>5441153.0599999996</v>
      </c>
      <c r="Q105" s="295">
        <f t="shared" ref="Q105:S105" si="149">SUM(Q106:Q111)</f>
        <v>5174974.2</v>
      </c>
      <c r="R105" s="295">
        <f t="shared" si="149"/>
        <v>266178.86000000004</v>
      </c>
      <c r="S105" s="296">
        <f t="shared" si="149"/>
        <v>0</v>
      </c>
    </row>
    <row r="106" spans="1:19" ht="15.75" x14ac:dyDescent="0.25">
      <c r="A106" s="149"/>
      <c r="B106" s="316">
        <v>1</v>
      </c>
      <c r="C106" s="763" t="s">
        <v>280</v>
      </c>
      <c r="D106" s="297">
        <f>SUM(E106:G106)</f>
        <v>398885</v>
      </c>
      <c r="E106" s="295">
        <f>'[1]9. Vzdelávanie'!$H$28</f>
        <v>385658</v>
      </c>
      <c r="F106" s="295">
        <f>'[1]9. Vzdelávanie'!$I$28</f>
        <v>13227</v>
      </c>
      <c r="G106" s="296">
        <f>'[1]9. Vzdelávanie'!$J$28</f>
        <v>0</v>
      </c>
      <c r="H106" s="419">
        <f>SUM(I106:K106)</f>
        <v>467252</v>
      </c>
      <c r="I106" s="419">
        <f>'[2]9. Vzdelávanie'!$N$29</f>
        <v>457252</v>
      </c>
      <c r="J106" s="419">
        <f>'[2]9. Vzdelávanie'!$O$29</f>
        <v>10000</v>
      </c>
      <c r="K106" s="464">
        <f>'[2]9. Vzdelávanie'!$P$29</f>
        <v>0</v>
      </c>
      <c r="L106" s="297">
        <f>SUM(M106:O106)</f>
        <v>525433</v>
      </c>
      <c r="M106" s="295">
        <f>'[2]9. Vzdelávanie'!$Q$29</f>
        <v>512433</v>
      </c>
      <c r="N106" s="295">
        <f>'[2]9. Vzdelávanie'!$R$29</f>
        <v>13000</v>
      </c>
      <c r="O106" s="313">
        <f>'[2]9. Vzdelávanie'!$S$29</f>
        <v>0</v>
      </c>
      <c r="P106" s="297">
        <f>SUM(Q106:S106)</f>
        <v>525433</v>
      </c>
      <c r="Q106" s="295">
        <f>'[2]9. Vzdelávanie'!$T$29</f>
        <v>512433</v>
      </c>
      <c r="R106" s="295">
        <f>'[2]9. Vzdelávanie'!$U$29</f>
        <v>13000</v>
      </c>
      <c r="S106" s="296">
        <f>'[2]9. Vzdelávanie'!$V$29</f>
        <v>0</v>
      </c>
    </row>
    <row r="107" spans="1:19" ht="15.75" x14ac:dyDescent="0.25">
      <c r="A107" s="149"/>
      <c r="B107" s="316">
        <v>2</v>
      </c>
      <c r="C107" s="763" t="s">
        <v>485</v>
      </c>
      <c r="D107" s="297">
        <f t="shared" ref="D107:D111" si="150">SUM(E107:G107)</f>
        <v>821683.88</v>
      </c>
      <c r="E107" s="295">
        <f>'[1]9. Vzdelávanie'!$H$31</f>
        <v>665775</v>
      </c>
      <c r="F107" s="295">
        <f>'[1]9. Vzdelávanie'!$I$31</f>
        <v>155908.87999999998</v>
      </c>
      <c r="G107" s="296">
        <f>'[1]9. Vzdelávanie'!$J$31</f>
        <v>0</v>
      </c>
      <c r="H107" s="419">
        <f t="shared" ref="H107:H111" si="151">SUM(I107:K107)</f>
        <v>765017.01</v>
      </c>
      <c r="I107" s="419">
        <f>'[2]9. Vzdelávanie'!$N$32</f>
        <v>707851</v>
      </c>
      <c r="J107" s="419">
        <f>'[2]9. Vzdelávanie'!$O$32</f>
        <v>57166.01</v>
      </c>
      <c r="K107" s="464">
        <f>'[2]9. Vzdelávanie'!$P$32</f>
        <v>0</v>
      </c>
      <c r="L107" s="297">
        <f t="shared" ref="L107:L111" si="152">SUM(M107:O107)</f>
        <v>868707</v>
      </c>
      <c r="M107" s="295">
        <f>'[2]9. Vzdelávanie'!$Q$32</f>
        <v>790626</v>
      </c>
      <c r="N107" s="295">
        <f>'[2]9. Vzdelávanie'!$R$32</f>
        <v>78081</v>
      </c>
      <c r="O107" s="313">
        <f>'[2]9. Vzdelávanie'!$S$32</f>
        <v>0</v>
      </c>
      <c r="P107" s="297">
        <f t="shared" ref="P107:P111" si="153">SUM(Q107:S107)</f>
        <v>868605.96</v>
      </c>
      <c r="Q107" s="295">
        <f>'[2]9. Vzdelávanie'!$T$32</f>
        <v>790626</v>
      </c>
      <c r="R107" s="295">
        <f>'[2]9. Vzdelávanie'!$U$32</f>
        <v>77979.960000000006</v>
      </c>
      <c r="S107" s="296">
        <f>'[2]9. Vzdelávanie'!$V$32</f>
        <v>0</v>
      </c>
    </row>
    <row r="108" spans="1:19" ht="15.75" x14ac:dyDescent="0.25">
      <c r="A108" s="152"/>
      <c r="B108" s="316">
        <v>3</v>
      </c>
      <c r="C108" s="763" t="s">
        <v>486</v>
      </c>
      <c r="D108" s="297">
        <f t="shared" si="150"/>
        <v>1135704</v>
      </c>
      <c r="E108" s="295">
        <f>'[1]9. Vzdelávanie'!$H$35</f>
        <v>1135704</v>
      </c>
      <c r="F108" s="295">
        <f>'[1]9. Vzdelávanie'!$I$35</f>
        <v>0</v>
      </c>
      <c r="G108" s="296">
        <f>'[1]9. Vzdelávanie'!$J$35</f>
        <v>0</v>
      </c>
      <c r="H108" s="419">
        <f t="shared" si="151"/>
        <v>1302805.6100000001</v>
      </c>
      <c r="I108" s="419">
        <f>'[2]9. Vzdelávanie'!$N$36</f>
        <v>1215106</v>
      </c>
      <c r="J108" s="419">
        <f>'[2]9. Vzdelávanie'!$O$36</f>
        <v>87699.61</v>
      </c>
      <c r="K108" s="464">
        <f>'[2]9. Vzdelávanie'!$P$36</f>
        <v>0</v>
      </c>
      <c r="L108" s="297">
        <f t="shared" si="152"/>
        <v>1443349</v>
      </c>
      <c r="M108" s="295">
        <f>'[2]9. Vzdelávanie'!$Q$36</f>
        <v>1408642</v>
      </c>
      <c r="N108" s="295">
        <f>'[2]9. Vzdelávanie'!$R$36</f>
        <v>34707</v>
      </c>
      <c r="O108" s="313">
        <f>'[2]9. Vzdelávanie'!$S$36</f>
        <v>0</v>
      </c>
      <c r="P108" s="297">
        <f t="shared" si="153"/>
        <v>1443345.13</v>
      </c>
      <c r="Q108" s="295">
        <f>'[2]9. Vzdelávanie'!$T$36</f>
        <v>1408642</v>
      </c>
      <c r="R108" s="295">
        <f>'[2]9. Vzdelávanie'!$U$36</f>
        <v>34703.129999999997</v>
      </c>
      <c r="S108" s="296">
        <f>'[2]9. Vzdelávanie'!$V$36</f>
        <v>0</v>
      </c>
    </row>
    <row r="109" spans="1:19" ht="15.75" x14ac:dyDescent="0.25">
      <c r="A109" s="152"/>
      <c r="B109" s="316">
        <v>4</v>
      </c>
      <c r="C109" s="763" t="s">
        <v>487</v>
      </c>
      <c r="D109" s="297">
        <f t="shared" si="150"/>
        <v>769938.1</v>
      </c>
      <c r="E109" s="295">
        <f>'[1]9. Vzdelávanie'!$H$40</f>
        <v>762938.1</v>
      </c>
      <c r="F109" s="295">
        <f>'[1]9. Vzdelávanie'!$I$40</f>
        <v>7000</v>
      </c>
      <c r="G109" s="296">
        <f>'[1]9. Vzdelávanie'!$J$40</f>
        <v>0</v>
      </c>
      <c r="H109" s="419">
        <f t="shared" si="151"/>
        <v>814523.9</v>
      </c>
      <c r="I109" s="419">
        <f>'[2]9. Vzdelávanie'!$N$41</f>
        <v>812680.9</v>
      </c>
      <c r="J109" s="419">
        <f>'[2]9. Vzdelávanie'!$O$41</f>
        <v>1843</v>
      </c>
      <c r="K109" s="464">
        <f>'[2]9. Vzdelávanie'!$P$41</f>
        <v>0</v>
      </c>
      <c r="L109" s="297">
        <f t="shared" si="152"/>
        <v>1081647</v>
      </c>
      <c r="M109" s="295">
        <f>'[2]9. Vzdelávanie'!$Q$41</f>
        <v>985047</v>
      </c>
      <c r="N109" s="295">
        <f>'[2]9. Vzdelávanie'!$R$41</f>
        <v>96600</v>
      </c>
      <c r="O109" s="313">
        <f>'[2]9. Vzdelávanie'!$S$41</f>
        <v>0</v>
      </c>
      <c r="P109" s="297">
        <f t="shared" si="153"/>
        <v>1081611</v>
      </c>
      <c r="Q109" s="295">
        <f>'[2]9. Vzdelávanie'!$T$41</f>
        <v>985045.2</v>
      </c>
      <c r="R109" s="295">
        <f>'[2]9. Vzdelávanie'!$U$41</f>
        <v>96565.8</v>
      </c>
      <c r="S109" s="296">
        <f>'[2]9. Vzdelávanie'!$V$41</f>
        <v>0</v>
      </c>
    </row>
    <row r="110" spans="1:19" ht="15.75" x14ac:dyDescent="0.25">
      <c r="A110" s="152"/>
      <c r="B110" s="316">
        <v>5</v>
      </c>
      <c r="C110" s="763" t="s">
        <v>488</v>
      </c>
      <c r="D110" s="297">
        <f t="shared" si="150"/>
        <v>807244.94</v>
      </c>
      <c r="E110" s="295">
        <f>'[1]9. Vzdelávanie'!$H$43</f>
        <v>784249</v>
      </c>
      <c r="F110" s="295">
        <f>'[1]9. Vzdelávanie'!$I$43</f>
        <v>22995.94</v>
      </c>
      <c r="G110" s="296">
        <f>'[1]9. Vzdelávanie'!$J$43</f>
        <v>0</v>
      </c>
      <c r="H110" s="419">
        <f t="shared" si="151"/>
        <v>927035.05</v>
      </c>
      <c r="I110" s="419">
        <f>'[2]9. Vzdelávanie'!$N$44</f>
        <v>807601</v>
      </c>
      <c r="J110" s="419">
        <f>'[2]9. Vzdelávanie'!$O$44</f>
        <v>119434.05</v>
      </c>
      <c r="K110" s="464">
        <f>'[2]9. Vzdelávanie'!$P$44</f>
        <v>0</v>
      </c>
      <c r="L110" s="297">
        <f t="shared" si="152"/>
        <v>952123</v>
      </c>
      <c r="M110" s="295">
        <f>'[2]9. Vzdelávanie'!$Q$44</f>
        <v>918823</v>
      </c>
      <c r="N110" s="295">
        <f>'[2]9. Vzdelávanie'!$R$44</f>
        <v>33300</v>
      </c>
      <c r="O110" s="313">
        <f>'[2]9. Vzdelávanie'!$S$44</f>
        <v>0</v>
      </c>
      <c r="P110" s="297">
        <f t="shared" si="153"/>
        <v>952085.26</v>
      </c>
      <c r="Q110" s="295">
        <f>'[2]9. Vzdelávanie'!$T$44</f>
        <v>918823</v>
      </c>
      <c r="R110" s="295">
        <f>'[2]9. Vzdelávanie'!$U$44</f>
        <v>33262.26</v>
      </c>
      <c r="S110" s="296">
        <f>'[2]9. Vzdelávanie'!$V$44</f>
        <v>0</v>
      </c>
    </row>
    <row r="111" spans="1:19" ht="15.75" x14ac:dyDescent="0.25">
      <c r="A111" s="152"/>
      <c r="B111" s="316">
        <v>6</v>
      </c>
      <c r="C111" s="763" t="s">
        <v>489</v>
      </c>
      <c r="D111" s="297">
        <f t="shared" si="150"/>
        <v>451469.87</v>
      </c>
      <c r="E111" s="295">
        <f>'[1]9. Vzdelávanie'!$H$46</f>
        <v>437491</v>
      </c>
      <c r="F111" s="295">
        <f>'[1]9. Vzdelávanie'!$I$46</f>
        <v>13978.87</v>
      </c>
      <c r="G111" s="296">
        <f>'[1]9. Vzdelávanie'!$J$46</f>
        <v>0</v>
      </c>
      <c r="H111" s="419">
        <f t="shared" si="151"/>
        <v>502001</v>
      </c>
      <c r="I111" s="419">
        <f>'[2]9. Vzdelávanie'!$N$47</f>
        <v>502001</v>
      </c>
      <c r="J111" s="419">
        <f>'[2]9. Vzdelávanie'!$O$47</f>
        <v>0</v>
      </c>
      <c r="K111" s="464">
        <f>'[2]9. Vzdelávanie'!$P$47</f>
        <v>0</v>
      </c>
      <c r="L111" s="297">
        <f t="shared" si="152"/>
        <v>570152</v>
      </c>
      <c r="M111" s="295">
        <f>'[2]9. Vzdelávanie'!$Q$47</f>
        <v>559405</v>
      </c>
      <c r="N111" s="295">
        <f>'[2]9. Vzdelávanie'!$R$47</f>
        <v>10747</v>
      </c>
      <c r="O111" s="313">
        <f>'[2]9. Vzdelávanie'!$S$47</f>
        <v>0</v>
      </c>
      <c r="P111" s="297">
        <f t="shared" si="153"/>
        <v>570072.71</v>
      </c>
      <c r="Q111" s="295">
        <f>'[2]9. Vzdelávanie'!$T$47</f>
        <v>559405</v>
      </c>
      <c r="R111" s="295">
        <f>'[2]9. Vzdelávanie'!$U$47</f>
        <v>10667.71</v>
      </c>
      <c r="S111" s="296">
        <f>'[2]9. Vzdelávanie'!$V$47</f>
        <v>0</v>
      </c>
    </row>
    <row r="112" spans="1:19" ht="15.75" x14ac:dyDescent="0.25">
      <c r="A112" s="152"/>
      <c r="B112" s="322" t="s">
        <v>286</v>
      </c>
      <c r="C112" s="763" t="s">
        <v>287</v>
      </c>
      <c r="D112" s="297">
        <f>SUM(D113:D114)</f>
        <v>619921</v>
      </c>
      <c r="E112" s="295">
        <f t="shared" ref="E112:G112" si="154">SUM(E113:E114)</f>
        <v>619921</v>
      </c>
      <c r="F112" s="295">
        <f t="shared" si="154"/>
        <v>0</v>
      </c>
      <c r="G112" s="296">
        <f t="shared" si="154"/>
        <v>0</v>
      </c>
      <c r="H112" s="419">
        <f>SUM(H113:H114)</f>
        <v>763912</v>
      </c>
      <c r="I112" s="419">
        <f t="shared" ref="I112:K112" si="155">SUM(I113:I114)</f>
        <v>687970</v>
      </c>
      <c r="J112" s="419">
        <f t="shared" si="155"/>
        <v>75942</v>
      </c>
      <c r="K112" s="464">
        <f t="shared" si="155"/>
        <v>0</v>
      </c>
      <c r="L112" s="297">
        <f>SUM(L113:L114)</f>
        <v>894849</v>
      </c>
      <c r="M112" s="295">
        <f t="shared" ref="M112:O112" si="156">SUM(M113:M114)</f>
        <v>768749</v>
      </c>
      <c r="N112" s="295">
        <f t="shared" si="156"/>
        <v>126100</v>
      </c>
      <c r="O112" s="313">
        <f t="shared" si="156"/>
        <v>0</v>
      </c>
      <c r="P112" s="297">
        <f>SUM(P113:P114)</f>
        <v>894629</v>
      </c>
      <c r="Q112" s="295">
        <f t="shared" ref="Q112:S112" si="157">SUM(Q113:Q114)</f>
        <v>768749</v>
      </c>
      <c r="R112" s="295">
        <f t="shared" si="157"/>
        <v>125880</v>
      </c>
      <c r="S112" s="296">
        <f t="shared" si="157"/>
        <v>0</v>
      </c>
    </row>
    <row r="113" spans="1:19" ht="15.75" x14ac:dyDescent="0.25">
      <c r="A113" s="152"/>
      <c r="B113" s="316">
        <v>1</v>
      </c>
      <c r="C113" s="763" t="s">
        <v>288</v>
      </c>
      <c r="D113" s="297">
        <f>SUM(E113:G113)</f>
        <v>448600</v>
      </c>
      <c r="E113" s="295">
        <f>'[1]9. Vzdelávanie'!$H$50</f>
        <v>448600</v>
      </c>
      <c r="F113" s="295">
        <f>'[2]9. Vzdelávanie'!$I$51</f>
        <v>0</v>
      </c>
      <c r="G113" s="296">
        <f>'[2]9. Vzdelávanie'!$J$51</f>
        <v>0</v>
      </c>
      <c r="H113" s="419">
        <f>SUM(I113:K113)</f>
        <v>490859</v>
      </c>
      <c r="I113" s="419">
        <f>'[2]9. Vzdelávanie'!$N$51</f>
        <v>490859</v>
      </c>
      <c r="J113" s="419">
        <f>'[2]9. Vzdelávanie'!$O$51</f>
        <v>0</v>
      </c>
      <c r="K113" s="464">
        <f>'[2]9. Vzdelávanie'!$P$51</f>
        <v>0</v>
      </c>
      <c r="L113" s="297">
        <f>SUM(M113:O113)</f>
        <v>627975</v>
      </c>
      <c r="M113" s="295">
        <f>'[2]9. Vzdelávanie'!$Q$51</f>
        <v>557875</v>
      </c>
      <c r="N113" s="295">
        <f>'[2]9. Vzdelávanie'!$R$51</f>
        <v>70100</v>
      </c>
      <c r="O113" s="313">
        <f>'[2]9. Vzdelávanie'!$S$51</f>
        <v>0</v>
      </c>
      <c r="P113" s="297">
        <f>SUM(Q113:S113)</f>
        <v>627824.67000000004</v>
      </c>
      <c r="Q113" s="295">
        <f>'[2]9. Vzdelávanie'!$T$51</f>
        <v>557875</v>
      </c>
      <c r="R113" s="295">
        <f>'[2]9. Vzdelávanie'!$U$51</f>
        <v>69949.67</v>
      </c>
      <c r="S113" s="296">
        <f>'[2]9. Vzdelávanie'!$V$51</f>
        <v>0</v>
      </c>
    </row>
    <row r="114" spans="1:19" ht="15.75" x14ac:dyDescent="0.25">
      <c r="A114" s="152"/>
      <c r="B114" s="316">
        <v>2</v>
      </c>
      <c r="C114" s="763" t="s">
        <v>289</v>
      </c>
      <c r="D114" s="297">
        <f t="shared" ref="D114:D117" si="158">SUM(E114:G114)</f>
        <v>171321</v>
      </c>
      <c r="E114" s="295">
        <f>'[1]9. Vzdelávanie'!$H$51</f>
        <v>171321</v>
      </c>
      <c r="F114" s="295">
        <f>'[2]9. Vzdelávanie'!$I$52</f>
        <v>0</v>
      </c>
      <c r="G114" s="296">
        <f>'[2]9. Vzdelávanie'!$J$52</f>
        <v>0</v>
      </c>
      <c r="H114" s="419">
        <f t="shared" ref="H114:H118" si="159">SUM(I114:K114)</f>
        <v>273053</v>
      </c>
      <c r="I114" s="419">
        <f>'[2]9. Vzdelávanie'!$N$52</f>
        <v>197111</v>
      </c>
      <c r="J114" s="419">
        <f>'[2]9. Vzdelávanie'!$O$52</f>
        <v>75942</v>
      </c>
      <c r="K114" s="464">
        <f>'[2]9. Vzdelávanie'!$P$52</f>
        <v>0</v>
      </c>
      <c r="L114" s="297">
        <f t="shared" ref="L114:L117" si="160">SUM(M114:O114)</f>
        <v>266874</v>
      </c>
      <c r="M114" s="295">
        <f>'[2]9. Vzdelávanie'!$Q$52</f>
        <v>210874</v>
      </c>
      <c r="N114" s="295">
        <f>'[2]9. Vzdelávanie'!$R$52</f>
        <v>56000</v>
      </c>
      <c r="O114" s="313">
        <f>'[2]9. Vzdelávanie'!$S$52</f>
        <v>0</v>
      </c>
      <c r="P114" s="297">
        <f t="shared" ref="P114:P117" si="161">SUM(Q114:S114)</f>
        <v>266804.33</v>
      </c>
      <c r="Q114" s="295">
        <f>'[2]9. Vzdelávanie'!$T$52</f>
        <v>210874</v>
      </c>
      <c r="R114" s="295">
        <f>'[2]9. Vzdelávanie'!$U$52</f>
        <v>55930.33</v>
      </c>
      <c r="S114" s="296">
        <f>'[2]9. Vzdelávanie'!$V$52</f>
        <v>0</v>
      </c>
    </row>
    <row r="115" spans="1:19" ht="15.75" x14ac:dyDescent="0.25">
      <c r="A115" s="152"/>
      <c r="B115" s="322" t="s">
        <v>290</v>
      </c>
      <c r="C115" s="763" t="s">
        <v>291</v>
      </c>
      <c r="D115" s="297">
        <f t="shared" si="158"/>
        <v>228525.15000000002</v>
      </c>
      <c r="E115" s="295">
        <f>'[1]9. Vzdelávanie'!$H$52</f>
        <v>228525.15000000002</v>
      </c>
      <c r="F115" s="295">
        <f>'[1]9. Vzdelávanie'!$I$52</f>
        <v>0</v>
      </c>
      <c r="G115" s="296">
        <f>'[1]9. Vzdelávanie'!$J$52</f>
        <v>0</v>
      </c>
      <c r="H115" s="419">
        <f t="shared" si="159"/>
        <v>259846.38999999998</v>
      </c>
      <c r="I115" s="419">
        <f>'[2]9. Vzdelávanie'!$N$53</f>
        <v>259846.38999999998</v>
      </c>
      <c r="J115" s="419">
        <f>'[2]9. Vzdelávanie'!$O$53</f>
        <v>0</v>
      </c>
      <c r="K115" s="464">
        <f>'[2]9. Vzdelávanie'!$P$53</f>
        <v>0</v>
      </c>
      <c r="L115" s="297">
        <f t="shared" si="160"/>
        <v>260193</v>
      </c>
      <c r="M115" s="295">
        <f>'[2]9. Vzdelávanie'!$Q$53</f>
        <v>260193</v>
      </c>
      <c r="N115" s="295">
        <f>'[2]9. Vzdelávanie'!$R$53</f>
        <v>0</v>
      </c>
      <c r="O115" s="313">
        <f>'[2]9. Vzdelávanie'!$S$53</f>
        <v>0</v>
      </c>
      <c r="P115" s="297">
        <f t="shared" si="161"/>
        <v>258416.58000000002</v>
      </c>
      <c r="Q115" s="295">
        <f>'[2]9. Vzdelávanie'!$T$53</f>
        <v>258416.58000000002</v>
      </c>
      <c r="R115" s="295">
        <f>'[2]9. Vzdelávanie'!$U$53</f>
        <v>0</v>
      </c>
      <c r="S115" s="296">
        <f>'[2]9. Vzdelávanie'!$V$53</f>
        <v>0</v>
      </c>
    </row>
    <row r="116" spans="1:19" ht="15.75" x14ac:dyDescent="0.25">
      <c r="A116" s="152"/>
      <c r="B116" s="322" t="s">
        <v>292</v>
      </c>
      <c r="C116" s="763" t="s">
        <v>293</v>
      </c>
      <c r="D116" s="297">
        <f t="shared" si="158"/>
        <v>354247.7</v>
      </c>
      <c r="E116" s="295">
        <f>'[1]9. Vzdelávanie'!$H$69</f>
        <v>354247.7</v>
      </c>
      <c r="F116" s="295">
        <f>'[2]9. Vzdelávanie'!$I$70</f>
        <v>0</v>
      </c>
      <c r="G116" s="296">
        <f>'[2]9. Vzdelávanie'!$J$70</f>
        <v>0</v>
      </c>
      <c r="H116" s="419">
        <f t="shared" si="159"/>
        <v>401455.82</v>
      </c>
      <c r="I116" s="419">
        <f>'[2]9. Vzdelávanie'!$N$70</f>
        <v>401455.82</v>
      </c>
      <c r="J116" s="419">
        <f>'[2]9. Vzdelávanie'!$O$70</f>
        <v>0</v>
      </c>
      <c r="K116" s="464">
        <f>'[2]9. Vzdelávanie'!$P$70</f>
        <v>0</v>
      </c>
      <c r="L116" s="297">
        <f t="shared" si="160"/>
        <v>591601</v>
      </c>
      <c r="M116" s="295">
        <f>'[2]9. Vzdelávanie'!$Q$70</f>
        <v>577010</v>
      </c>
      <c r="N116" s="295">
        <f>'[2]9. Vzdelávanie'!$R$70</f>
        <v>14591</v>
      </c>
      <c r="O116" s="313">
        <f>'[2]9. Vzdelávanie'!$S$70</f>
        <v>0</v>
      </c>
      <c r="P116" s="297">
        <f t="shared" si="161"/>
        <v>483515.67</v>
      </c>
      <c r="Q116" s="295">
        <f>'[2]9. Vzdelávanie'!$T$70</f>
        <v>470295.67</v>
      </c>
      <c r="R116" s="295">
        <f>'[2]9. Vzdelávanie'!$U$70</f>
        <v>13220</v>
      </c>
      <c r="S116" s="296">
        <f>'[2]9. Vzdelávanie'!$V$70</f>
        <v>0</v>
      </c>
    </row>
    <row r="117" spans="1:19" ht="15.75" x14ac:dyDescent="0.25">
      <c r="A117" s="152"/>
      <c r="B117" s="461" t="s">
        <v>294</v>
      </c>
      <c r="C117" s="773" t="s">
        <v>415</v>
      </c>
      <c r="D117" s="297">
        <f t="shared" si="158"/>
        <v>3000</v>
      </c>
      <c r="E117" s="295">
        <f>'[1]9. Vzdelávanie'!$H$70</f>
        <v>3000</v>
      </c>
      <c r="F117" s="295">
        <f>'[1]9. Vzdelávanie'!$I$70</f>
        <v>0</v>
      </c>
      <c r="G117" s="296">
        <f>'[1]9. Vzdelávanie'!$J$70</f>
        <v>0</v>
      </c>
      <c r="H117" s="462">
        <f t="shared" si="159"/>
        <v>3068.18</v>
      </c>
      <c r="I117" s="462">
        <f>'[2]9. Vzdelávanie'!$N$71</f>
        <v>3068.18</v>
      </c>
      <c r="J117" s="462">
        <f>'[2]9. Vzdelávanie'!$O$71</f>
        <v>0</v>
      </c>
      <c r="K117" s="465">
        <f>'[2]9. Vzdelávanie'!$P$71</f>
        <v>0</v>
      </c>
      <c r="L117" s="297">
        <f t="shared" si="160"/>
        <v>15448</v>
      </c>
      <c r="M117" s="295">
        <f>'[2]9. Vzdelávanie'!$Q$71</f>
        <v>15448</v>
      </c>
      <c r="N117" s="295">
        <f>'[2]9. Vzdelávanie'!$R$71</f>
        <v>0</v>
      </c>
      <c r="O117" s="313">
        <f>'[2]9. Vzdelávanie'!$S$71</f>
        <v>0</v>
      </c>
      <c r="P117" s="297">
        <f t="shared" si="161"/>
        <v>2878.63</v>
      </c>
      <c r="Q117" s="295">
        <f>'[2]9. Vzdelávanie'!$T$71</f>
        <v>2878.63</v>
      </c>
      <c r="R117" s="295">
        <f>'[2]9. Vzdelávanie'!$U$71</f>
        <v>0</v>
      </c>
      <c r="S117" s="296">
        <f>'[2]9. Vzdelávanie'!$V$71</f>
        <v>0</v>
      </c>
    </row>
    <row r="118" spans="1:19" ht="16.5" thickBot="1" x14ac:dyDescent="0.3">
      <c r="A118" s="152"/>
      <c r="B118" s="458" t="s">
        <v>517</v>
      </c>
      <c r="C118" s="774" t="s">
        <v>518</v>
      </c>
      <c r="D118" s="459"/>
      <c r="E118" s="460"/>
      <c r="F118" s="460"/>
      <c r="G118" s="781"/>
      <c r="H118" s="462">
        <f t="shared" si="159"/>
        <v>461499.01</v>
      </c>
      <c r="I118" s="462">
        <f>'[2]9. Vzdelávanie'!$N$78</f>
        <v>461499.01</v>
      </c>
      <c r="J118" s="462">
        <f>'[2]9. Vzdelávanie'!$O$78</f>
        <v>0</v>
      </c>
      <c r="K118" s="465">
        <f>'[2]9. Vzdelávanie'!$P$78</f>
        <v>0</v>
      </c>
      <c r="L118" s="466">
        <f>SUM(M118:O118)</f>
        <v>674383</v>
      </c>
      <c r="M118" s="467">
        <f>'[2]9. Vzdelávanie'!$Q$78</f>
        <v>674383</v>
      </c>
      <c r="N118" s="467">
        <f>'[2]9. Vzdelávanie'!$R$78</f>
        <v>0</v>
      </c>
      <c r="O118" s="782">
        <f>'[2]9. Vzdelávanie'!$S$78</f>
        <v>0</v>
      </c>
      <c r="P118" s="466">
        <f>SUM(Q118:S118)</f>
        <v>529127.59</v>
      </c>
      <c r="Q118" s="467">
        <f>'[2]9. Vzdelávanie'!$T$78</f>
        <v>529127.59</v>
      </c>
      <c r="R118" s="467">
        <f>'[2]9. Vzdelávanie'!$U$78</f>
        <v>0</v>
      </c>
      <c r="S118" s="468">
        <f>'[2]9. Vzdelávanie'!$V$78</f>
        <v>0</v>
      </c>
    </row>
    <row r="119" spans="1:19" s="151" customFormat="1" ht="15.75" x14ac:dyDescent="0.25">
      <c r="A119" s="153"/>
      <c r="B119" s="318" t="s">
        <v>296</v>
      </c>
      <c r="C119" s="775"/>
      <c r="D119" s="308">
        <f>D120+D121+D129</f>
        <v>613408.83000000007</v>
      </c>
      <c r="E119" s="309">
        <f t="shared" ref="E119:G119" si="162">E120+E121+E129</f>
        <v>289403.61</v>
      </c>
      <c r="F119" s="309">
        <f t="shared" si="162"/>
        <v>324005.22000000003</v>
      </c>
      <c r="G119" s="310">
        <f t="shared" si="162"/>
        <v>0</v>
      </c>
      <c r="H119" s="397">
        <f>H120+H121+H129</f>
        <v>406741.18</v>
      </c>
      <c r="I119" s="309">
        <f t="shared" ref="I119:K119" si="163">I120+I121+I129</f>
        <v>379253.18</v>
      </c>
      <c r="J119" s="309">
        <f t="shared" si="163"/>
        <v>27488</v>
      </c>
      <c r="K119" s="310">
        <f t="shared" si="163"/>
        <v>0</v>
      </c>
      <c r="L119" s="308">
        <f>L120+L121+L129</f>
        <v>452340</v>
      </c>
      <c r="M119" s="309">
        <f t="shared" ref="M119:O119" si="164">M120+M121+M129</f>
        <v>435170</v>
      </c>
      <c r="N119" s="309">
        <f t="shared" si="164"/>
        <v>17170</v>
      </c>
      <c r="O119" s="386">
        <f t="shared" si="164"/>
        <v>0</v>
      </c>
      <c r="P119" s="308">
        <f>P120+P121+P129</f>
        <v>402339.41000000003</v>
      </c>
      <c r="Q119" s="309">
        <f t="shared" ref="Q119:S119" si="165">Q120+Q121+Q129</f>
        <v>385172.31000000006</v>
      </c>
      <c r="R119" s="309">
        <f t="shared" si="165"/>
        <v>17167.099999999999</v>
      </c>
      <c r="S119" s="310">
        <f t="shared" si="165"/>
        <v>0</v>
      </c>
    </row>
    <row r="120" spans="1:19" ht="15.75" x14ac:dyDescent="0.25">
      <c r="A120" s="149"/>
      <c r="B120" s="322" t="s">
        <v>297</v>
      </c>
      <c r="C120" s="763" t="s">
        <v>298</v>
      </c>
      <c r="D120" s="297">
        <f>SUM(E120:G120)</f>
        <v>4684.4799999999996</v>
      </c>
      <c r="E120" s="295">
        <f>'[1]10. Šport'!$H$4</f>
        <v>4684.4799999999996</v>
      </c>
      <c r="F120" s="295">
        <f>'[1]10. Šport'!$I$4</f>
        <v>0</v>
      </c>
      <c r="G120" s="296">
        <f>'[1]10. Šport'!$J$4</f>
        <v>0</v>
      </c>
      <c r="H120" s="314">
        <f>SUM(I120:K120)</f>
        <v>16618.190000000002</v>
      </c>
      <c r="I120" s="295">
        <f>'[2]10. Šport'!$N$4</f>
        <v>16618.190000000002</v>
      </c>
      <c r="J120" s="295">
        <f>'[2]10. Šport'!$O$4</f>
        <v>0</v>
      </c>
      <c r="K120" s="296">
        <f>'[2]10. Šport'!$P$4</f>
        <v>0</v>
      </c>
      <c r="L120" s="297">
        <f>SUM(M120:O120)</f>
        <v>8000</v>
      </c>
      <c r="M120" s="295">
        <f>'[2]10. Šport'!$Q$4</f>
        <v>8000</v>
      </c>
      <c r="N120" s="295">
        <f>'[2]10. Šport'!$R$4</f>
        <v>0</v>
      </c>
      <c r="O120" s="313">
        <f>'[2]10. Šport'!$S$4</f>
        <v>0</v>
      </c>
      <c r="P120" s="297">
        <f>SUM(Q120:S120)</f>
        <v>1901.47</v>
      </c>
      <c r="Q120" s="295">
        <f>'[2]10. Šport'!$T$4</f>
        <v>1901.47</v>
      </c>
      <c r="R120" s="295">
        <f>'[2]10. Šport'!$U$4</f>
        <v>0</v>
      </c>
      <c r="S120" s="296">
        <f>'[2]10. Šport'!$V$4</f>
        <v>0</v>
      </c>
    </row>
    <row r="121" spans="1:19" ht="15.75" x14ac:dyDescent="0.25">
      <c r="A121" s="149"/>
      <c r="B121" s="322" t="s">
        <v>299</v>
      </c>
      <c r="C121" s="763" t="s">
        <v>300</v>
      </c>
      <c r="D121" s="297">
        <f>SUM(D122:D127)</f>
        <v>553924.35000000009</v>
      </c>
      <c r="E121" s="295">
        <f t="shared" ref="E121:G121" si="166">SUM(E122:E127)</f>
        <v>229919.13</v>
      </c>
      <c r="F121" s="295">
        <f t="shared" si="166"/>
        <v>324005.22000000003</v>
      </c>
      <c r="G121" s="296">
        <f t="shared" si="166"/>
        <v>0</v>
      </c>
      <c r="H121" s="314">
        <f t="shared" ref="H121:S121" si="167">SUM(H122:H128)</f>
        <v>330123.03999999998</v>
      </c>
      <c r="I121" s="295">
        <f t="shared" si="167"/>
        <v>302635.03999999998</v>
      </c>
      <c r="J121" s="295">
        <f t="shared" si="167"/>
        <v>27488</v>
      </c>
      <c r="K121" s="296">
        <f t="shared" si="167"/>
        <v>0</v>
      </c>
      <c r="L121" s="297">
        <f t="shared" si="167"/>
        <v>372680</v>
      </c>
      <c r="M121" s="295">
        <f t="shared" si="167"/>
        <v>355510</v>
      </c>
      <c r="N121" s="295">
        <f t="shared" si="167"/>
        <v>17170</v>
      </c>
      <c r="O121" s="313">
        <f t="shared" si="167"/>
        <v>0</v>
      </c>
      <c r="P121" s="297">
        <f>SUM(P122:P128)</f>
        <v>329077.94000000006</v>
      </c>
      <c r="Q121" s="295">
        <f t="shared" si="167"/>
        <v>311910.84000000008</v>
      </c>
      <c r="R121" s="295">
        <f t="shared" si="167"/>
        <v>17167.099999999999</v>
      </c>
      <c r="S121" s="296">
        <f t="shared" si="167"/>
        <v>0</v>
      </c>
    </row>
    <row r="122" spans="1:19" ht="15.75" x14ac:dyDescent="0.25">
      <c r="A122" s="149"/>
      <c r="B122" s="316">
        <v>1</v>
      </c>
      <c r="C122" s="763" t="s">
        <v>301</v>
      </c>
      <c r="D122" s="297">
        <f>SUM(E122:G122)</f>
        <v>38628.360000000008</v>
      </c>
      <c r="E122" s="295">
        <f>'[1]10. Šport'!$H$12</f>
        <v>38628.360000000008</v>
      </c>
      <c r="F122" s="295">
        <f>'[1]10. Šport'!$I$12</f>
        <v>0</v>
      </c>
      <c r="G122" s="296">
        <f>'[1]10. Šport'!$J$12</f>
        <v>0</v>
      </c>
      <c r="H122" s="314">
        <f>SUM(I122:K122)</f>
        <v>57142.86</v>
      </c>
      <c r="I122" s="295">
        <f>'[2]10. Šport'!$N$12</f>
        <v>42142.86</v>
      </c>
      <c r="J122" s="295">
        <f>'[2]10. Šport'!$O$12</f>
        <v>15000</v>
      </c>
      <c r="K122" s="296">
        <f>'[2]10. Šport'!$P$12</f>
        <v>0</v>
      </c>
      <c r="L122" s="297">
        <f>SUM(M122:O122)</f>
        <v>50100</v>
      </c>
      <c r="M122" s="295">
        <f>'[2]10. Šport'!$Q$12</f>
        <v>50100</v>
      </c>
      <c r="N122" s="295">
        <f>'[2]10. Šport'!$R$12</f>
        <v>0</v>
      </c>
      <c r="O122" s="313">
        <f>'[2]10. Šport'!$S$12</f>
        <v>0</v>
      </c>
      <c r="P122" s="297">
        <f>SUM(Q122:S122)</f>
        <v>43355.839999999997</v>
      </c>
      <c r="Q122" s="295">
        <f>'[2]10. Šport'!$T$12</f>
        <v>43355.839999999997</v>
      </c>
      <c r="R122" s="295">
        <f>'[2]10. Šport'!$U$12</f>
        <v>0</v>
      </c>
      <c r="S122" s="296">
        <f>'[2]10. Šport'!$V$12</f>
        <v>0</v>
      </c>
    </row>
    <row r="123" spans="1:19" ht="15.75" x14ac:dyDescent="0.25">
      <c r="A123" s="149"/>
      <c r="B123" s="316">
        <v>2</v>
      </c>
      <c r="C123" s="763" t="s">
        <v>302</v>
      </c>
      <c r="D123" s="297">
        <f t="shared" ref="D123:D129" si="168">SUM(E123:G123)</f>
        <v>62705.240000000005</v>
      </c>
      <c r="E123" s="295">
        <f>'[1]10. Šport'!$H$29</f>
        <v>39572.840000000004</v>
      </c>
      <c r="F123" s="295">
        <f>'[1]10. Šport'!$I$29</f>
        <v>23132.400000000001</v>
      </c>
      <c r="G123" s="296">
        <f>'[1]10. Šport'!$J$29</f>
        <v>0</v>
      </c>
      <c r="H123" s="314">
        <f>SUM(I123:K123)</f>
        <v>62772.31</v>
      </c>
      <c r="I123" s="295">
        <f>'[2]10. Šport'!$N$30</f>
        <v>50284.31</v>
      </c>
      <c r="J123" s="295">
        <f>'[2]10. Šport'!$O$30</f>
        <v>12488</v>
      </c>
      <c r="K123" s="296">
        <f>'[2]10. Šport'!$P$30</f>
        <v>0</v>
      </c>
      <c r="L123" s="297">
        <f t="shared" ref="L123:L129" si="169">SUM(M123:O123)</f>
        <v>57700</v>
      </c>
      <c r="M123" s="295">
        <f>'[2]10. Šport'!$Q$30</f>
        <v>57700</v>
      </c>
      <c r="N123" s="295">
        <f>'[2]10. Šport'!$R$30</f>
        <v>0</v>
      </c>
      <c r="O123" s="313">
        <f>'[2]10. Šport'!$S$30</f>
        <v>0</v>
      </c>
      <c r="P123" s="297">
        <f t="shared" ref="P123:P129" si="170">SUM(Q123:S123)</f>
        <v>51243.74</v>
      </c>
      <c r="Q123" s="295">
        <f>'[2]10. Šport'!$T$30</f>
        <v>51243.74</v>
      </c>
      <c r="R123" s="295">
        <f>'[2]10. Šport'!$U$30</f>
        <v>0</v>
      </c>
      <c r="S123" s="296">
        <f>'[2]10. Šport'!$V$30</f>
        <v>0</v>
      </c>
    </row>
    <row r="124" spans="1:19" ht="15.75" x14ac:dyDescent="0.25">
      <c r="A124" s="149"/>
      <c r="B124" s="316">
        <v>3</v>
      </c>
      <c r="C124" s="763" t="s">
        <v>303</v>
      </c>
      <c r="D124" s="297">
        <f t="shared" si="168"/>
        <v>51711.19</v>
      </c>
      <c r="E124" s="295">
        <f>'[1]10. Šport'!$H$45</f>
        <v>16311.189999999999</v>
      </c>
      <c r="F124" s="295">
        <f>'[1]10. Šport'!$I$45</f>
        <v>35400</v>
      </c>
      <c r="G124" s="296">
        <f>'[1]10. Šport'!$J$45</f>
        <v>0</v>
      </c>
      <c r="H124" s="314">
        <f>SUM(I124:K124)</f>
        <v>18887.89</v>
      </c>
      <c r="I124" s="295">
        <f>'[2]10. Šport'!$N$47</f>
        <v>18887.89</v>
      </c>
      <c r="J124" s="295">
        <f>'[2]10. Šport'!$O$47</f>
        <v>0</v>
      </c>
      <c r="K124" s="296">
        <f>'[2]10. Šport'!$P$47</f>
        <v>0</v>
      </c>
      <c r="L124" s="297">
        <f t="shared" si="169"/>
        <v>20900</v>
      </c>
      <c r="M124" s="295">
        <f>'[2]10. Šport'!$Q$47</f>
        <v>20900</v>
      </c>
      <c r="N124" s="295">
        <f>'[2]10. Šport'!$R$47</f>
        <v>0</v>
      </c>
      <c r="O124" s="313">
        <f>'[2]10. Šport'!$S$47</f>
        <v>0</v>
      </c>
      <c r="P124" s="297">
        <f t="shared" si="170"/>
        <v>15717.44</v>
      </c>
      <c r="Q124" s="295">
        <f>'[2]10. Šport'!$T$47</f>
        <v>15717.44</v>
      </c>
      <c r="R124" s="295">
        <f>'[2]10. Šport'!$U$47</f>
        <v>0</v>
      </c>
      <c r="S124" s="296">
        <f>'[2]10. Šport'!$V$47</f>
        <v>0</v>
      </c>
    </row>
    <row r="125" spans="1:19" ht="15.75" x14ac:dyDescent="0.25">
      <c r="A125" s="149"/>
      <c r="B125" s="316">
        <v>4</v>
      </c>
      <c r="C125" s="763" t="s">
        <v>304</v>
      </c>
      <c r="D125" s="297">
        <f t="shared" si="168"/>
        <v>392754.87</v>
      </c>
      <c r="E125" s="295">
        <f>'[1]10. Šport'!$H$55</f>
        <v>127282.05</v>
      </c>
      <c r="F125" s="295">
        <f>'[1]10. Šport'!$I$55</f>
        <v>265472.82</v>
      </c>
      <c r="G125" s="296">
        <f>'[1]10. Šport'!$J$55</f>
        <v>0</v>
      </c>
      <c r="H125" s="314">
        <f t="shared" ref="H125:H129" si="171">SUM(I125:K125)</f>
        <v>174077.45</v>
      </c>
      <c r="I125" s="295">
        <f>'[2]10. Šport'!$N$57</f>
        <v>174077.45</v>
      </c>
      <c r="J125" s="295">
        <f>'[2]10. Šport'!$O$57</f>
        <v>0</v>
      </c>
      <c r="K125" s="296">
        <f>'[2]10. Šport'!$P$57</f>
        <v>0</v>
      </c>
      <c r="L125" s="297">
        <f t="shared" si="169"/>
        <v>206220</v>
      </c>
      <c r="M125" s="295">
        <f>'[2]10. Šport'!$Q$57</f>
        <v>189050</v>
      </c>
      <c r="N125" s="295">
        <f>'[2]10. Šport'!$R$57</f>
        <v>17170</v>
      </c>
      <c r="O125" s="313">
        <f>'[2]10. Šport'!$S$57</f>
        <v>0</v>
      </c>
      <c r="P125" s="297">
        <f t="shared" si="170"/>
        <v>192910.36000000004</v>
      </c>
      <c r="Q125" s="295">
        <f>'[2]10. Šport'!$T$57</f>
        <v>175743.26000000004</v>
      </c>
      <c r="R125" s="295">
        <f>'[2]10. Šport'!$U$57</f>
        <v>17167.099999999999</v>
      </c>
      <c r="S125" s="296">
        <f>'[2]10. Šport'!$V$57</f>
        <v>0</v>
      </c>
    </row>
    <row r="126" spans="1:19" ht="15.75" x14ac:dyDescent="0.25">
      <c r="A126" s="149"/>
      <c r="B126" s="316">
        <v>5</v>
      </c>
      <c r="C126" s="763" t="s">
        <v>305</v>
      </c>
      <c r="D126" s="297">
        <f t="shared" si="168"/>
        <v>7639.5599999999995</v>
      </c>
      <c r="E126" s="295">
        <f>'[1]10. Šport'!$H$73</f>
        <v>7639.5599999999995</v>
      </c>
      <c r="F126" s="295">
        <f>'[1]10. Šport'!$I$73</f>
        <v>0</v>
      </c>
      <c r="G126" s="296">
        <f>'[1]10. Šport'!$J$73</f>
        <v>0</v>
      </c>
      <c r="H126" s="314">
        <f t="shared" si="171"/>
        <v>10117.540000000001</v>
      </c>
      <c r="I126" s="295">
        <f>'[2]10. Šport'!$N$77</f>
        <v>10117.540000000001</v>
      </c>
      <c r="J126" s="295">
        <f>'[2]10. Šport'!$O$77</f>
        <v>0</v>
      </c>
      <c r="K126" s="296">
        <f>'[2]10. Šport'!$P$77</f>
        <v>0</v>
      </c>
      <c r="L126" s="297">
        <f t="shared" si="169"/>
        <v>10750</v>
      </c>
      <c r="M126" s="295">
        <f>'[2]10. Šport'!$Q$77</f>
        <v>10750</v>
      </c>
      <c r="N126" s="295">
        <f>'[2]10. Šport'!$R$77</f>
        <v>0</v>
      </c>
      <c r="O126" s="313">
        <f>'[2]10. Šport'!$S$77</f>
        <v>0</v>
      </c>
      <c r="P126" s="297">
        <f t="shared" si="170"/>
        <v>7084.45</v>
      </c>
      <c r="Q126" s="295">
        <f>'[2]10. Šport'!$T$77</f>
        <v>7084.45</v>
      </c>
      <c r="R126" s="295">
        <f>'[2]10. Šport'!$U$77</f>
        <v>0</v>
      </c>
      <c r="S126" s="296">
        <f>'[2]10. Šport'!$V$77</f>
        <v>0</v>
      </c>
    </row>
    <row r="127" spans="1:19" ht="15.75" x14ac:dyDescent="0.25">
      <c r="A127" s="149"/>
      <c r="B127" s="324">
        <v>6</v>
      </c>
      <c r="C127" s="776" t="s">
        <v>386</v>
      </c>
      <c r="D127" s="297">
        <f t="shared" si="168"/>
        <v>485.13</v>
      </c>
      <c r="E127" s="295">
        <f>'[1]10. Šport'!$H$80</f>
        <v>485.13</v>
      </c>
      <c r="F127" s="295">
        <f>'[1]10. Šport'!$I$80</f>
        <v>0</v>
      </c>
      <c r="G127" s="296">
        <f>'[1]10. Šport'!$J$80</f>
        <v>0</v>
      </c>
      <c r="H127" s="314">
        <f t="shared" si="171"/>
        <v>296.99</v>
      </c>
      <c r="I127" s="295">
        <f>'[2]10. Šport'!$N$85</f>
        <v>296.99</v>
      </c>
      <c r="J127" s="295">
        <f>'[2]10. Šport'!$O$85</f>
        <v>0</v>
      </c>
      <c r="K127" s="296">
        <f>'[2]10. Šport'!$P$85</f>
        <v>0</v>
      </c>
      <c r="L127" s="297">
        <f>SUM(M127:O127)</f>
        <v>1200</v>
      </c>
      <c r="M127" s="295">
        <f>'[2]10. Šport'!$Q$85</f>
        <v>1200</v>
      </c>
      <c r="N127" s="295">
        <f>'[2]10. Šport'!$R$85</f>
        <v>0</v>
      </c>
      <c r="O127" s="313">
        <f>'[2]10. Šport'!$S$85</f>
        <v>0</v>
      </c>
      <c r="P127" s="297">
        <f t="shared" si="170"/>
        <v>266.20999999999998</v>
      </c>
      <c r="Q127" s="295">
        <f>'[2]10. Šport'!$T$85</f>
        <v>266.20999999999998</v>
      </c>
      <c r="R127" s="295">
        <f>'[2]10. Šport'!$U$85</f>
        <v>0</v>
      </c>
      <c r="S127" s="296">
        <f>'[2]10. Šport'!$V$85</f>
        <v>0</v>
      </c>
    </row>
    <row r="128" spans="1:19" ht="15.75" x14ac:dyDescent="0.25">
      <c r="A128" s="149"/>
      <c r="B128" s="324">
        <v>7</v>
      </c>
      <c r="C128" s="776" t="s">
        <v>510</v>
      </c>
      <c r="D128" s="311"/>
      <c r="E128" s="312"/>
      <c r="F128" s="312"/>
      <c r="G128" s="334"/>
      <c r="H128" s="314">
        <f>SUM(I128:K128)</f>
        <v>6828</v>
      </c>
      <c r="I128" s="295">
        <f>'[2]10. Šport'!$N$90</f>
        <v>6828</v>
      </c>
      <c r="J128" s="295">
        <f>'[2]10. Šport'!$O$90</f>
        <v>0</v>
      </c>
      <c r="K128" s="296">
        <f>'[2]10. Šport'!$P$90</f>
        <v>0</v>
      </c>
      <c r="L128" s="297">
        <f>SUM(M128:O128)</f>
        <v>25810</v>
      </c>
      <c r="M128" s="295">
        <f>'[2]10. Šport'!$Q$90</f>
        <v>25810</v>
      </c>
      <c r="N128" s="295">
        <f>'[2]10. Šport'!$R$90</f>
        <v>0</v>
      </c>
      <c r="O128" s="313">
        <f>'[2]10. Šport'!$S$90</f>
        <v>0</v>
      </c>
      <c r="P128" s="297">
        <f>SUM(Q128:S128)</f>
        <v>18499.900000000001</v>
      </c>
      <c r="Q128" s="295">
        <f>'[2]10. Šport'!$T$90</f>
        <v>18499.900000000001</v>
      </c>
      <c r="R128" s="295">
        <f>'[2]10. Šport'!$U$90</f>
        <v>0</v>
      </c>
      <c r="S128" s="296">
        <f>'[2]10. Šport'!$V$90</f>
        <v>0</v>
      </c>
    </row>
    <row r="129" spans="1:19" ht="16.5" thickBot="1" x14ac:dyDescent="0.3">
      <c r="A129" s="149"/>
      <c r="B129" s="319" t="s">
        <v>306</v>
      </c>
      <c r="C129" s="764" t="s">
        <v>307</v>
      </c>
      <c r="D129" s="311">
        <f t="shared" si="168"/>
        <v>54800</v>
      </c>
      <c r="E129" s="312">
        <f>'[1]10. Šport'!$H$91</f>
        <v>54800</v>
      </c>
      <c r="F129" s="312">
        <f>'[1]10. Šport'!$I$91</f>
        <v>0</v>
      </c>
      <c r="G129" s="334">
        <f>'[1]10. Šport'!$J$91</f>
        <v>0</v>
      </c>
      <c r="H129" s="398">
        <f t="shared" si="171"/>
        <v>59999.95</v>
      </c>
      <c r="I129" s="306">
        <f>'[2]10. Šport'!$N$98</f>
        <v>59999.95</v>
      </c>
      <c r="J129" s="306">
        <f>'[2]10. Šport'!$O$98</f>
        <v>0</v>
      </c>
      <c r="K129" s="307">
        <f>'[2]10. Šport'!$P$98</f>
        <v>0</v>
      </c>
      <c r="L129" s="311">
        <f t="shared" si="169"/>
        <v>71660</v>
      </c>
      <c r="M129" s="312">
        <f>'[2]10. Šport'!$Q$98</f>
        <v>71660</v>
      </c>
      <c r="N129" s="312">
        <f>'[2]10. Šport'!$R$98</f>
        <v>0</v>
      </c>
      <c r="O129" s="425">
        <f>'[2]10. Šport'!$S$98</f>
        <v>0</v>
      </c>
      <c r="P129" s="311">
        <f t="shared" si="170"/>
        <v>71360</v>
      </c>
      <c r="Q129" s="312">
        <f>'[2]10. Šport'!$T$98</f>
        <v>71360</v>
      </c>
      <c r="R129" s="312">
        <f>'[2]10. Šport'!$U$98</f>
        <v>0</v>
      </c>
      <c r="S129" s="334">
        <f>'[2]10. Šport'!$V$98</f>
        <v>0</v>
      </c>
    </row>
    <row r="130" spans="1:19" s="151" customFormat="1" ht="15.75" x14ac:dyDescent="0.25">
      <c r="B130" s="318" t="s">
        <v>308</v>
      </c>
      <c r="C130" s="775"/>
      <c r="D130" s="308">
        <f>D131+D132+D137+D138</f>
        <v>708210.42</v>
      </c>
      <c r="E130" s="309">
        <f t="shared" ref="E130:G130" si="172">E131+E132+E137+E138</f>
        <v>704319.18</v>
      </c>
      <c r="F130" s="309">
        <f t="shared" si="172"/>
        <v>3891.24</v>
      </c>
      <c r="G130" s="310">
        <f t="shared" si="172"/>
        <v>0</v>
      </c>
      <c r="H130" s="418">
        <f>H131+H132+H137+H138</f>
        <v>965144.91</v>
      </c>
      <c r="I130" s="418">
        <f t="shared" ref="I130:K130" si="173">I131+I132+I137+I138</f>
        <v>786699.44000000006</v>
      </c>
      <c r="J130" s="418">
        <f t="shared" si="173"/>
        <v>178445.47</v>
      </c>
      <c r="K130" s="404">
        <f t="shared" si="173"/>
        <v>0</v>
      </c>
      <c r="L130" s="308">
        <f>L131+L132+L137+L138</f>
        <v>1523528</v>
      </c>
      <c r="M130" s="309">
        <f t="shared" ref="M130:O130" si="174">M131+M132+M137+M138</f>
        <v>910528</v>
      </c>
      <c r="N130" s="309">
        <f t="shared" si="174"/>
        <v>605000</v>
      </c>
      <c r="O130" s="386">
        <f t="shared" si="174"/>
        <v>8000</v>
      </c>
      <c r="P130" s="308">
        <f>P131+P132+P137+P138</f>
        <v>1487864.23</v>
      </c>
      <c r="Q130" s="309">
        <f t="shared" ref="Q130:S130" si="175">Q131+Q132+Q137+Q138</f>
        <v>890987.36999999988</v>
      </c>
      <c r="R130" s="309">
        <f t="shared" si="175"/>
        <v>591439.03</v>
      </c>
      <c r="S130" s="310">
        <f t="shared" si="175"/>
        <v>5437.83</v>
      </c>
    </row>
    <row r="131" spans="1:19" ht="15.75" x14ac:dyDescent="0.25">
      <c r="A131" s="149"/>
      <c r="B131" s="322" t="s">
        <v>309</v>
      </c>
      <c r="C131" s="763" t="s">
        <v>310</v>
      </c>
      <c r="D131" s="297">
        <f>SUM(E131:G131)</f>
        <v>12590.36</v>
      </c>
      <c r="E131" s="295">
        <f>'[1]11. Kultúra'!$H$4</f>
        <v>12590.36</v>
      </c>
      <c r="F131" s="295">
        <f>'[1]11. Kultúra'!$I$4</f>
        <v>0</v>
      </c>
      <c r="G131" s="296">
        <f>'[1]11. Kultúra'!$J$4</f>
        <v>0</v>
      </c>
      <c r="H131" s="419">
        <f>SUM(I131:K131)</f>
        <v>15625.56</v>
      </c>
      <c r="I131" s="419">
        <f>'[2]11. Kultúra'!$N$4</f>
        <v>15625.56</v>
      </c>
      <c r="J131" s="419">
        <f>'[2]11. Kultúra'!$O$4</f>
        <v>0</v>
      </c>
      <c r="K131" s="396">
        <f>'[2]11. Kultúra'!$P$4</f>
        <v>0</v>
      </c>
      <c r="L131" s="297">
        <f>SUM(M131:O131)</f>
        <v>17455</v>
      </c>
      <c r="M131" s="295">
        <f>'[2]11. Kultúra'!$Q$4</f>
        <v>17455</v>
      </c>
      <c r="N131" s="295">
        <f>'[2]11. Kultúra'!$R$4</f>
        <v>0</v>
      </c>
      <c r="O131" s="313">
        <f>'[2]11. Kultúra'!$S$4</f>
        <v>0</v>
      </c>
      <c r="P131" s="297">
        <f>SUM(Q131:S131)</f>
        <v>15565.509999999998</v>
      </c>
      <c r="Q131" s="295">
        <f>'[2]11. Kultúra'!$T$4</f>
        <v>15565.509999999998</v>
      </c>
      <c r="R131" s="295">
        <f>'[2]11. Kultúra'!$U$4</f>
        <v>0</v>
      </c>
      <c r="S131" s="296">
        <f>'[2]11. Kultúra'!$V$4</f>
        <v>0</v>
      </c>
    </row>
    <row r="132" spans="1:19" ht="15.75" x14ac:dyDescent="0.25">
      <c r="A132" s="149"/>
      <c r="B132" s="322" t="s">
        <v>311</v>
      </c>
      <c r="C132" s="763" t="s">
        <v>312</v>
      </c>
      <c r="D132" s="297">
        <f>SUM(D133:D136)</f>
        <v>690200.06</v>
      </c>
      <c r="E132" s="295">
        <f t="shared" ref="E132:G132" si="176">SUM(E133:E136)</f>
        <v>686308.82000000007</v>
      </c>
      <c r="F132" s="295">
        <f t="shared" si="176"/>
        <v>3891.24</v>
      </c>
      <c r="G132" s="296">
        <f t="shared" si="176"/>
        <v>0</v>
      </c>
      <c r="H132" s="419">
        <f>SUM(H133:H136)</f>
        <v>939819.35</v>
      </c>
      <c r="I132" s="419">
        <f t="shared" ref="I132:K132" si="177">SUM(I133:I136)</f>
        <v>761373.88</v>
      </c>
      <c r="J132" s="419">
        <f t="shared" si="177"/>
        <v>178445.47</v>
      </c>
      <c r="K132" s="396">
        <f t="shared" si="177"/>
        <v>0</v>
      </c>
      <c r="L132" s="297">
        <f>SUM(L133:L136)</f>
        <v>1483073</v>
      </c>
      <c r="M132" s="295">
        <f t="shared" ref="M132:O132" si="178">SUM(M133:M136)</f>
        <v>870073</v>
      </c>
      <c r="N132" s="295">
        <f t="shared" si="178"/>
        <v>605000</v>
      </c>
      <c r="O132" s="313">
        <f t="shared" si="178"/>
        <v>8000</v>
      </c>
      <c r="P132" s="297">
        <f>SUM(P133:P136)</f>
        <v>1449920.38</v>
      </c>
      <c r="Q132" s="295">
        <f t="shared" ref="Q132:S132" si="179">SUM(Q133:Q136)</f>
        <v>853043.5199999999</v>
      </c>
      <c r="R132" s="295">
        <f t="shared" si="179"/>
        <v>591439.03</v>
      </c>
      <c r="S132" s="296">
        <f t="shared" si="179"/>
        <v>5437.83</v>
      </c>
    </row>
    <row r="133" spans="1:19" ht="15.75" x14ac:dyDescent="0.25">
      <c r="A133" s="149"/>
      <c r="B133" s="316">
        <v>1</v>
      </c>
      <c r="C133" s="763" t="s">
        <v>313</v>
      </c>
      <c r="D133" s="297">
        <f>SUM(E133:G133)</f>
        <v>139313.45000000001</v>
      </c>
      <c r="E133" s="295">
        <f>'[1]11. Kultúra'!$H$18</f>
        <v>139313.45000000001</v>
      </c>
      <c r="F133" s="295">
        <f>'[1]11. Kultúra'!$I$18</f>
        <v>0</v>
      </c>
      <c r="G133" s="296">
        <f>'[1]11. Kultúra'!$J$18</f>
        <v>0</v>
      </c>
      <c r="H133" s="419">
        <f>SUM(I133:K133)</f>
        <v>141086.28</v>
      </c>
      <c r="I133" s="419">
        <f>'[2]11. Kultúra'!$N$20</f>
        <v>141086.28</v>
      </c>
      <c r="J133" s="419">
        <f>'[2]11. Kultúra'!$O$20</f>
        <v>0</v>
      </c>
      <c r="K133" s="396">
        <f>'[2]11. Kultúra'!$P$20</f>
        <v>0</v>
      </c>
      <c r="L133" s="297">
        <f>SUM(M133:O133)</f>
        <v>157500</v>
      </c>
      <c r="M133" s="295">
        <f>'[2]11. Kultúra'!$Q$20</f>
        <v>157500</v>
      </c>
      <c r="N133" s="295">
        <f>'[2]11. Kultúra'!$R$20</f>
        <v>0</v>
      </c>
      <c r="O133" s="313">
        <f>'[2]11. Kultúra'!$S$20</f>
        <v>0</v>
      </c>
      <c r="P133" s="297">
        <f>SUM(Q133:S133)</f>
        <v>153246.88</v>
      </c>
      <c r="Q133" s="295">
        <f>'[2]11. Kultúra'!$T$20</f>
        <v>153246.88</v>
      </c>
      <c r="R133" s="295">
        <f>'[2]11. Kultúra'!$U$20</f>
        <v>0</v>
      </c>
      <c r="S133" s="296">
        <f>'[2]11. Kultúra'!$V$20</f>
        <v>0</v>
      </c>
    </row>
    <row r="134" spans="1:19" ht="15.75" x14ac:dyDescent="0.25">
      <c r="A134" s="149"/>
      <c r="B134" s="316">
        <v>2</v>
      </c>
      <c r="C134" s="763" t="s">
        <v>314</v>
      </c>
      <c r="D134" s="297">
        <f t="shared" ref="D134:D138" si="180">SUM(E134:G134)</f>
        <v>7902.09</v>
      </c>
      <c r="E134" s="295">
        <f>'[1]11. Kultúra'!$H$25</f>
        <v>4010.85</v>
      </c>
      <c r="F134" s="295">
        <f>'[1]11. Kultúra'!$I$25</f>
        <v>3891.24</v>
      </c>
      <c r="G134" s="296">
        <f>'[1]11. Kultúra'!$J$25</f>
        <v>0</v>
      </c>
      <c r="H134" s="419">
        <f t="shared" ref="H134:H138" si="181">SUM(I134:K134)</f>
        <v>856.26</v>
      </c>
      <c r="I134" s="419">
        <f>'[2]11. Kultúra'!$N$27</f>
        <v>856.26</v>
      </c>
      <c r="J134" s="419">
        <f>'[2]11. Kultúra'!$O$27</f>
        <v>0</v>
      </c>
      <c r="K134" s="396">
        <f>'[2]11. Kultúra'!$P$27</f>
        <v>0</v>
      </c>
      <c r="L134" s="297">
        <f t="shared" ref="L134:L138" si="182">SUM(M134:O134)</f>
        <v>2480</v>
      </c>
      <c r="M134" s="295">
        <f>'[2]11. Kultúra'!$Q$27</f>
        <v>2480</v>
      </c>
      <c r="N134" s="295">
        <f>'[2]11. Kultúra'!$R$27</f>
        <v>0</v>
      </c>
      <c r="O134" s="313">
        <f>'[2]11. Kultúra'!$S$27</f>
        <v>0</v>
      </c>
      <c r="P134" s="297">
        <f t="shared" ref="P134:P138" si="183">SUM(Q134:S134)</f>
        <v>1577.78</v>
      </c>
      <c r="Q134" s="295">
        <f>'[2]11. Kultúra'!$T$27</f>
        <v>1577.78</v>
      </c>
      <c r="R134" s="295">
        <f>'[2]11. Kultúra'!$U$27</f>
        <v>0</v>
      </c>
      <c r="S134" s="296">
        <f>'[2]11. Kultúra'!$V$27</f>
        <v>0</v>
      </c>
    </row>
    <row r="135" spans="1:19" ht="15.75" x14ac:dyDescent="0.25">
      <c r="A135" s="149"/>
      <c r="B135" s="316">
        <v>3</v>
      </c>
      <c r="C135" s="763" t="s">
        <v>315</v>
      </c>
      <c r="D135" s="297">
        <f t="shared" si="180"/>
        <v>528015.86</v>
      </c>
      <c r="E135" s="295">
        <f>'[1]11. Kultúra'!$H$35</f>
        <v>528015.86</v>
      </c>
      <c r="F135" s="295">
        <f>'[1]11. Kultúra'!$I$35</f>
        <v>0</v>
      </c>
      <c r="G135" s="296">
        <f>'[1]11. Kultúra'!$J$35</f>
        <v>0</v>
      </c>
      <c r="H135" s="419">
        <f t="shared" si="181"/>
        <v>608439.04999999993</v>
      </c>
      <c r="I135" s="419">
        <f>'[2]11. Kultúra'!$N$37</f>
        <v>608439.04999999993</v>
      </c>
      <c r="J135" s="419">
        <f>'[2]11. Kultúra'!$O$37</f>
        <v>0</v>
      </c>
      <c r="K135" s="396">
        <f>'[2]11. Kultúra'!$P$37</f>
        <v>0</v>
      </c>
      <c r="L135" s="297">
        <f t="shared" si="182"/>
        <v>691433</v>
      </c>
      <c r="M135" s="295">
        <f>'[2]11. Kultúra'!$Q$37</f>
        <v>683433</v>
      </c>
      <c r="N135" s="295">
        <f>'[2]11. Kultúra'!$R$37</f>
        <v>0</v>
      </c>
      <c r="O135" s="313">
        <f>'[2]11. Kultúra'!$S$37</f>
        <v>8000</v>
      </c>
      <c r="P135" s="297">
        <f t="shared" si="183"/>
        <v>679164.07999999984</v>
      </c>
      <c r="Q135" s="295">
        <f>'[2]11. Kultúra'!$T$37</f>
        <v>673726.24999999988</v>
      </c>
      <c r="R135" s="295">
        <f>'[2]11. Kultúra'!$U$37</f>
        <v>0</v>
      </c>
      <c r="S135" s="296">
        <f>'[2]11. Kultúra'!$V$37</f>
        <v>5437.83</v>
      </c>
    </row>
    <row r="136" spans="1:19" ht="15.75" x14ac:dyDescent="0.25">
      <c r="A136" s="149"/>
      <c r="B136" s="316">
        <v>4</v>
      </c>
      <c r="C136" s="763" t="s">
        <v>316</v>
      </c>
      <c r="D136" s="297">
        <f t="shared" si="180"/>
        <v>14968.659999999998</v>
      </c>
      <c r="E136" s="295">
        <f>'[1]11. Kultúra'!$H$110</f>
        <v>14968.659999999998</v>
      </c>
      <c r="F136" s="295">
        <f>'[1]11. Kultúra'!$I$110</f>
        <v>0</v>
      </c>
      <c r="G136" s="296">
        <f>'[1]11. Kultúra'!$J$110</f>
        <v>0</v>
      </c>
      <c r="H136" s="419">
        <f t="shared" si="181"/>
        <v>189437.76</v>
      </c>
      <c r="I136" s="419">
        <f>'[2]11. Kultúra'!$N$119</f>
        <v>10992.289999999999</v>
      </c>
      <c r="J136" s="419">
        <f>'[2]11. Kultúra'!$O$119</f>
        <v>178445.47</v>
      </c>
      <c r="K136" s="396">
        <f>'[2]11. Kultúra'!$P$119</f>
        <v>0</v>
      </c>
      <c r="L136" s="297">
        <f t="shared" si="182"/>
        <v>631660</v>
      </c>
      <c r="M136" s="295">
        <f>'[2]11. Kultúra'!$Q$119</f>
        <v>26660</v>
      </c>
      <c r="N136" s="295">
        <f>'[2]11. Kultúra'!$R$119</f>
        <v>605000</v>
      </c>
      <c r="O136" s="313">
        <f>'[2]11. Kultúra'!$S$119</f>
        <v>0</v>
      </c>
      <c r="P136" s="297">
        <f t="shared" si="183"/>
        <v>615931.64</v>
      </c>
      <c r="Q136" s="295">
        <f>'[2]11. Kultúra'!$T$119</f>
        <v>24492.61</v>
      </c>
      <c r="R136" s="295">
        <f>'[2]11. Kultúra'!$U$119</f>
        <v>591439.03</v>
      </c>
      <c r="S136" s="296">
        <f>'[2]11. Kultúra'!$V$119</f>
        <v>0</v>
      </c>
    </row>
    <row r="137" spans="1:19" ht="15.75" x14ac:dyDescent="0.25">
      <c r="A137" s="149"/>
      <c r="B137" s="322" t="s">
        <v>317</v>
      </c>
      <c r="C137" s="763" t="s">
        <v>318</v>
      </c>
      <c r="D137" s="297">
        <f t="shared" si="180"/>
        <v>420</v>
      </c>
      <c r="E137" s="295">
        <f>'[1]11. Kultúra'!$H$122</f>
        <v>420</v>
      </c>
      <c r="F137" s="295">
        <f>'[1]11. Kultúra'!$I$122</f>
        <v>0</v>
      </c>
      <c r="G137" s="296">
        <f>'[1]11. Kultúra'!$J$122</f>
        <v>0</v>
      </c>
      <c r="H137" s="419">
        <f t="shared" si="181"/>
        <v>0</v>
      </c>
      <c r="I137" s="419">
        <f>'[2]11. Kultúra'!$N$131</f>
        <v>0</v>
      </c>
      <c r="J137" s="419">
        <f>'[2]11. Kultúra'!$O$131</f>
        <v>0</v>
      </c>
      <c r="K137" s="396">
        <f>'[2]11. Kultúra'!$P$131</f>
        <v>0</v>
      </c>
      <c r="L137" s="297">
        <f t="shared" si="182"/>
        <v>13000</v>
      </c>
      <c r="M137" s="295">
        <f>'[2]11. Kultúra'!$Q$131</f>
        <v>13000</v>
      </c>
      <c r="N137" s="295">
        <f>'[2]11. Kultúra'!$R$131</f>
        <v>0</v>
      </c>
      <c r="O137" s="313">
        <f>'[2]11. Kultúra'!$S$131</f>
        <v>0</v>
      </c>
      <c r="P137" s="297">
        <f t="shared" si="183"/>
        <v>12393</v>
      </c>
      <c r="Q137" s="295">
        <f>'[2]11. Kultúra'!$T$131</f>
        <v>12393</v>
      </c>
      <c r="R137" s="295">
        <f>'[2]11. Kultúra'!$U$131</f>
        <v>0</v>
      </c>
      <c r="S137" s="296">
        <f>'[2]11. Kultúra'!$V$131</f>
        <v>0</v>
      </c>
    </row>
    <row r="138" spans="1:19" ht="16.5" thickBot="1" x14ac:dyDescent="0.3">
      <c r="A138" s="149"/>
      <c r="B138" s="319" t="s">
        <v>319</v>
      </c>
      <c r="C138" s="764" t="s">
        <v>320</v>
      </c>
      <c r="D138" s="311">
        <f t="shared" si="180"/>
        <v>5000</v>
      </c>
      <c r="E138" s="426">
        <f>'[1]11. Kultúra'!$H$125</f>
        <v>5000</v>
      </c>
      <c r="F138" s="426">
        <f>'[1]11. Kultúra'!$I$125</f>
        <v>0</v>
      </c>
      <c r="G138" s="427">
        <f>'[1]11. Kultúra'!$J$125</f>
        <v>0</v>
      </c>
      <c r="H138" s="421">
        <f t="shared" si="181"/>
        <v>9700</v>
      </c>
      <c r="I138" s="428">
        <f>'[2]11. Kultúra'!$N$134</f>
        <v>9700</v>
      </c>
      <c r="J138" s="428">
        <f>'[2]11. Kultúra'!$O$134</f>
        <v>0</v>
      </c>
      <c r="K138" s="429">
        <f>'[2]11. Kultúra'!$P$134</f>
        <v>0</v>
      </c>
      <c r="L138" s="311">
        <f t="shared" si="182"/>
        <v>10000</v>
      </c>
      <c r="M138" s="426">
        <f>'[2]11. Kultúra'!$Q$134</f>
        <v>10000</v>
      </c>
      <c r="N138" s="426">
        <f>'[2]11. Kultúra'!$R$134</f>
        <v>0</v>
      </c>
      <c r="O138" s="454">
        <f>'[2]11. Kultúra'!$S$134</f>
        <v>0</v>
      </c>
      <c r="P138" s="311">
        <f t="shared" si="183"/>
        <v>9985.34</v>
      </c>
      <c r="Q138" s="426">
        <f>'[2]11. Kultúra'!$T$134</f>
        <v>9985.34</v>
      </c>
      <c r="R138" s="426">
        <f>'[2]11. Kultúra'!$U$134</f>
        <v>0</v>
      </c>
      <c r="S138" s="427">
        <f>'[2]11. Kultúra'!$V$134</f>
        <v>0</v>
      </c>
    </row>
    <row r="139" spans="1:19" s="151" customFormat="1" ht="15.75" x14ac:dyDescent="0.25">
      <c r="B139" s="318" t="s">
        <v>321</v>
      </c>
      <c r="C139" s="775"/>
      <c r="D139" s="308">
        <f>D140+D145+D146+D147+D148+D149+D150</f>
        <v>466225.95999999996</v>
      </c>
      <c r="E139" s="309">
        <f t="shared" ref="E139:G139" si="184">E140+E145+E146+E147+E148+E149+E150</f>
        <v>406314.85</v>
      </c>
      <c r="F139" s="309">
        <f t="shared" si="184"/>
        <v>59911.11</v>
      </c>
      <c r="G139" s="310">
        <f t="shared" si="184"/>
        <v>0</v>
      </c>
      <c r="H139" s="397">
        <f>H140+H145+H146+H147+H148+H149+H150</f>
        <v>521680.3000000001</v>
      </c>
      <c r="I139" s="309">
        <f t="shared" ref="I139:K139" si="185">I140+I145+I146+I147+I148+I149+I150</f>
        <v>430609.13000000006</v>
      </c>
      <c r="J139" s="309">
        <f t="shared" si="185"/>
        <v>91071.17</v>
      </c>
      <c r="K139" s="310">
        <f t="shared" si="185"/>
        <v>0</v>
      </c>
      <c r="L139" s="308">
        <f>L140+L145+L146+L147+L148+L149+L150</f>
        <v>1339115</v>
      </c>
      <c r="M139" s="309">
        <f t="shared" ref="M139:O139" si="186">M140+M145+M146+M147+M148+M149+M150</f>
        <v>461330</v>
      </c>
      <c r="N139" s="309">
        <f t="shared" si="186"/>
        <v>877785</v>
      </c>
      <c r="O139" s="386">
        <f t="shared" si="186"/>
        <v>0</v>
      </c>
      <c r="P139" s="308">
        <f>P140+P145+P146+P147+P148+P149+P150</f>
        <v>1262827.6000000001</v>
      </c>
      <c r="Q139" s="309">
        <f t="shared" ref="Q139:S139" si="187">Q140+Q145+Q146+Q147+Q148+Q149+Q150</f>
        <v>425442.73</v>
      </c>
      <c r="R139" s="309">
        <f t="shared" si="187"/>
        <v>837384.87</v>
      </c>
      <c r="S139" s="310">
        <f t="shared" si="187"/>
        <v>0</v>
      </c>
    </row>
    <row r="140" spans="1:19" ht="15.75" x14ac:dyDescent="0.25">
      <c r="A140" s="149"/>
      <c r="B140" s="322" t="s">
        <v>322</v>
      </c>
      <c r="C140" s="763" t="s">
        <v>323</v>
      </c>
      <c r="D140" s="297">
        <f>SUM(D141:D144)</f>
        <v>334201.38</v>
      </c>
      <c r="E140" s="295">
        <f t="shared" ref="E140:G140" si="188">SUM(E141:E144)</f>
        <v>329393.23</v>
      </c>
      <c r="F140" s="295">
        <f t="shared" si="188"/>
        <v>4808.1499999999996</v>
      </c>
      <c r="G140" s="296">
        <f t="shared" si="188"/>
        <v>0</v>
      </c>
      <c r="H140" s="314">
        <f>SUM(H141:H144)</f>
        <v>354826.86000000004</v>
      </c>
      <c r="I140" s="295">
        <f t="shared" ref="I140:K140" si="189">SUM(I141:I144)</f>
        <v>354826.86000000004</v>
      </c>
      <c r="J140" s="295">
        <f t="shared" si="189"/>
        <v>0</v>
      </c>
      <c r="K140" s="296">
        <f t="shared" si="189"/>
        <v>0</v>
      </c>
      <c r="L140" s="297">
        <f>SUM(L141:L144)</f>
        <v>814770</v>
      </c>
      <c r="M140" s="295">
        <f t="shared" ref="M140:O140" si="190">SUM(M141:M144)</f>
        <v>364770</v>
      </c>
      <c r="N140" s="295">
        <f t="shared" si="190"/>
        <v>450000</v>
      </c>
      <c r="O140" s="313">
        <f t="shared" si="190"/>
        <v>0</v>
      </c>
      <c r="P140" s="297">
        <f>SUM(P141:P144)</f>
        <v>788491.89</v>
      </c>
      <c r="Q140" s="295">
        <f t="shared" ref="Q140:S140" si="191">SUM(Q141:Q144)</f>
        <v>342010.91</v>
      </c>
      <c r="R140" s="295">
        <f t="shared" si="191"/>
        <v>446480.98</v>
      </c>
      <c r="S140" s="296">
        <f t="shared" si="191"/>
        <v>0</v>
      </c>
    </row>
    <row r="141" spans="1:19" ht="15.75" x14ac:dyDescent="0.25">
      <c r="A141" s="149"/>
      <c r="B141" s="316">
        <v>1</v>
      </c>
      <c r="C141" s="763" t="s">
        <v>324</v>
      </c>
      <c r="D141" s="297">
        <f>SUM(E141:G141)</f>
        <v>325533.99</v>
      </c>
      <c r="E141" s="295">
        <f>'[1]12. Prostredie pre život'!$H$5</f>
        <v>325533.99</v>
      </c>
      <c r="F141" s="295">
        <f>'[1]12. Prostredie pre život'!$I$5</f>
        <v>0</v>
      </c>
      <c r="G141" s="296">
        <f>'[1]12. Prostredie pre život'!$J$5</f>
        <v>0</v>
      </c>
      <c r="H141" s="314">
        <f>SUM(I141:K141)</f>
        <v>352295.45</v>
      </c>
      <c r="I141" s="295">
        <f>'[2]12. Prostredie pre život'!$N$5</f>
        <v>352295.45</v>
      </c>
      <c r="J141" s="295">
        <f>'[2]12. Prostredie pre život'!$O$5</f>
        <v>0</v>
      </c>
      <c r="K141" s="296">
        <f>'[2]12. Prostredie pre život'!$P$5</f>
        <v>0</v>
      </c>
      <c r="L141" s="297">
        <f>SUM(M141:O141)</f>
        <v>359920</v>
      </c>
      <c r="M141" s="295">
        <f>'[2]12. Prostredie pre život'!$Q$5</f>
        <v>359920</v>
      </c>
      <c r="N141" s="295">
        <f>'[2]12. Prostredie pre život'!$R$5</f>
        <v>0</v>
      </c>
      <c r="O141" s="313">
        <f>'[2]12. Prostredie pre život'!$S$5</f>
        <v>0</v>
      </c>
      <c r="P141" s="297">
        <f>SUM(Q141:S141)</f>
        <v>339446.87</v>
      </c>
      <c r="Q141" s="295">
        <f>'[2]12. Prostredie pre život'!$T$5</f>
        <v>339446.87</v>
      </c>
      <c r="R141" s="295">
        <f>'[2]12. Prostredie pre život'!$U$5</f>
        <v>0</v>
      </c>
      <c r="S141" s="296">
        <f>'[2]12. Prostredie pre život'!$V$5</f>
        <v>0</v>
      </c>
    </row>
    <row r="142" spans="1:19" ht="15.75" x14ac:dyDescent="0.25">
      <c r="A142" s="149"/>
      <c r="B142" s="316">
        <v>2</v>
      </c>
      <c r="C142" s="763" t="s">
        <v>325</v>
      </c>
      <c r="D142" s="297">
        <f t="shared" ref="D142:D150" si="192">SUM(E142:G142)</f>
        <v>1070</v>
      </c>
      <c r="E142" s="295">
        <f>'[1]12. Prostredie pre život'!$H$18</f>
        <v>1070</v>
      </c>
      <c r="F142" s="295">
        <f>'[1]12. Prostredie pre život'!$I$18</f>
        <v>0</v>
      </c>
      <c r="G142" s="296">
        <f>'[1]12. Prostredie pre život'!$J$18</f>
        <v>0</v>
      </c>
      <c r="H142" s="314">
        <f t="shared" ref="H142:H150" si="193">SUM(I142:K142)</f>
        <v>1000</v>
      </c>
      <c r="I142" s="295">
        <f>'[2]12. Prostredie pre život'!$N$20</f>
        <v>1000</v>
      </c>
      <c r="J142" s="295">
        <f>'[2]12. Prostredie pre život'!$O$20</f>
        <v>0</v>
      </c>
      <c r="K142" s="296">
        <f>'[2]12. Prostredie pre život'!$P$20</f>
        <v>0</v>
      </c>
      <c r="L142" s="297">
        <f t="shared" ref="L142:L150" si="194">SUM(M142:O142)</f>
        <v>1000</v>
      </c>
      <c r="M142" s="295">
        <f>'[2]12. Prostredie pre život'!$Q$20</f>
        <v>1000</v>
      </c>
      <c r="N142" s="295">
        <f>'[2]12. Prostredie pre život'!$R$20</f>
        <v>0</v>
      </c>
      <c r="O142" s="313">
        <f>'[2]12. Prostredie pre život'!$S$20</f>
        <v>0</v>
      </c>
      <c r="P142" s="297">
        <f t="shared" ref="P142:P150" si="195">SUM(Q142:S142)</f>
        <v>1000</v>
      </c>
      <c r="Q142" s="295">
        <f>'[2]12. Prostredie pre život'!$T$20</f>
        <v>1000</v>
      </c>
      <c r="R142" s="295">
        <f>'[2]12. Prostredie pre život'!$U$20</f>
        <v>0</v>
      </c>
      <c r="S142" s="296">
        <f>'[2]12. Prostredie pre život'!$V$20</f>
        <v>0</v>
      </c>
    </row>
    <row r="143" spans="1:19" ht="15.75" x14ac:dyDescent="0.25">
      <c r="A143" s="149"/>
      <c r="B143" s="316">
        <v>3</v>
      </c>
      <c r="C143" s="763" t="s">
        <v>326</v>
      </c>
      <c r="D143" s="297">
        <f t="shared" si="192"/>
        <v>7242.19</v>
      </c>
      <c r="E143" s="295">
        <f>'[1]12. Prostredie pre život'!$H$20</f>
        <v>2434.04</v>
      </c>
      <c r="F143" s="295">
        <f>'[1]12. Prostredie pre život'!$I$20</f>
        <v>4808.1499999999996</v>
      </c>
      <c r="G143" s="296">
        <f>'[1]12. Prostredie pre život'!$J$20</f>
        <v>0</v>
      </c>
      <c r="H143" s="314">
        <f t="shared" si="193"/>
        <v>1205.01</v>
      </c>
      <c r="I143" s="295">
        <f>'[2]12. Prostredie pre život'!$N$22</f>
        <v>1205.01</v>
      </c>
      <c r="J143" s="295">
        <f>'[2]12. Prostredie pre život'!$O$22</f>
        <v>0</v>
      </c>
      <c r="K143" s="296">
        <f>'[2]12. Prostredie pre život'!$P$22</f>
        <v>0</v>
      </c>
      <c r="L143" s="297">
        <f t="shared" si="194"/>
        <v>453000</v>
      </c>
      <c r="M143" s="295">
        <f>'[2]12. Prostredie pre život'!$Q$22</f>
        <v>3000</v>
      </c>
      <c r="N143" s="295">
        <f>'[2]12. Prostredie pre život'!$R$22</f>
        <v>450000</v>
      </c>
      <c r="O143" s="313">
        <f>'[2]12. Prostredie pre život'!$S$22</f>
        <v>0</v>
      </c>
      <c r="P143" s="297">
        <f t="shared" si="195"/>
        <v>447548.22</v>
      </c>
      <c r="Q143" s="295">
        <f>'[2]12. Prostredie pre život'!$T$22</f>
        <v>1067.24</v>
      </c>
      <c r="R143" s="295">
        <f>'[2]12. Prostredie pre život'!$U$22</f>
        <v>446480.98</v>
      </c>
      <c r="S143" s="296">
        <f>'[2]12. Prostredie pre život'!$V$22</f>
        <v>0</v>
      </c>
    </row>
    <row r="144" spans="1:19" ht="15.75" x14ac:dyDescent="0.25">
      <c r="A144" s="149"/>
      <c r="B144" s="316">
        <v>4</v>
      </c>
      <c r="C144" s="763" t="s">
        <v>327</v>
      </c>
      <c r="D144" s="297">
        <f t="shared" si="192"/>
        <v>355.2</v>
      </c>
      <c r="E144" s="295">
        <f>'[1]12. Prostredie pre život'!$H$37</f>
        <v>355.2</v>
      </c>
      <c r="F144" s="295">
        <f>'[1]12. Prostredie pre život'!$I$37</f>
        <v>0</v>
      </c>
      <c r="G144" s="296">
        <f>'[1]12. Prostredie pre život'!$J$37</f>
        <v>0</v>
      </c>
      <c r="H144" s="314">
        <f t="shared" si="193"/>
        <v>326.39999999999998</v>
      </c>
      <c r="I144" s="295">
        <f>'[2]12. Prostredie pre život'!$N$39</f>
        <v>326.39999999999998</v>
      </c>
      <c r="J144" s="295">
        <f>'[2]12. Prostredie pre život'!$O$39</f>
        <v>0</v>
      </c>
      <c r="K144" s="296">
        <f>'[2]12. Prostredie pre život'!$P$39</f>
        <v>0</v>
      </c>
      <c r="L144" s="297">
        <f t="shared" si="194"/>
        <v>850</v>
      </c>
      <c r="M144" s="295">
        <f>'[2]12. Prostredie pre život'!$Q$39</f>
        <v>850</v>
      </c>
      <c r="N144" s="295">
        <f>'[2]12. Prostredie pre život'!$R$39</f>
        <v>0</v>
      </c>
      <c r="O144" s="313">
        <f>'[2]12. Prostredie pre život'!$S$39</f>
        <v>0</v>
      </c>
      <c r="P144" s="297">
        <f t="shared" si="195"/>
        <v>496.8</v>
      </c>
      <c r="Q144" s="295">
        <f>'[2]12. Prostredie pre život'!$T$39</f>
        <v>496.8</v>
      </c>
      <c r="R144" s="295">
        <f>'[2]12. Prostredie pre život'!$U$39</f>
        <v>0</v>
      </c>
      <c r="S144" s="296">
        <f>'[2]12. Prostredie pre život'!$V$39</f>
        <v>0</v>
      </c>
    </row>
    <row r="145" spans="1:19" ht="15.75" x14ac:dyDescent="0.25">
      <c r="A145" s="149"/>
      <c r="B145" s="322" t="s">
        <v>328</v>
      </c>
      <c r="C145" s="763" t="s">
        <v>329</v>
      </c>
      <c r="D145" s="297">
        <f t="shared" si="192"/>
        <v>3614.3199999999997</v>
      </c>
      <c r="E145" s="295">
        <f>'[1]12. Prostredie pre život'!$H$41</f>
        <v>3614.3199999999997</v>
      </c>
      <c r="F145" s="295">
        <f>'[1]12. Prostredie pre život'!$I$41</f>
        <v>0</v>
      </c>
      <c r="G145" s="296">
        <f>'[1]12. Prostredie pre život'!$J$41</f>
        <v>0</v>
      </c>
      <c r="H145" s="314">
        <f t="shared" si="193"/>
        <v>1400</v>
      </c>
      <c r="I145" s="295">
        <f>'[2]12. Prostredie pre život'!$N$43</f>
        <v>1400</v>
      </c>
      <c r="J145" s="295">
        <f>'[2]12. Prostredie pre život'!$O$43</f>
        <v>0</v>
      </c>
      <c r="K145" s="296">
        <f>'[2]12. Prostredie pre život'!$P$43</f>
        <v>0</v>
      </c>
      <c r="L145" s="297">
        <f t="shared" si="194"/>
        <v>5000</v>
      </c>
      <c r="M145" s="295">
        <f>'[2]12. Prostredie pre život'!$Q$43</f>
        <v>5000</v>
      </c>
      <c r="N145" s="295">
        <f>'[2]12. Prostredie pre život'!$R$43</f>
        <v>0</v>
      </c>
      <c r="O145" s="313">
        <f>'[2]12. Prostredie pre život'!$S$43</f>
        <v>0</v>
      </c>
      <c r="P145" s="297">
        <f t="shared" si="195"/>
        <v>5000</v>
      </c>
      <c r="Q145" s="295">
        <f>'[2]12. Prostredie pre život'!$T$43</f>
        <v>5000</v>
      </c>
      <c r="R145" s="295">
        <f>'[2]12. Prostredie pre život'!$U$43</f>
        <v>0</v>
      </c>
      <c r="S145" s="296">
        <f>'[2]12. Prostredie pre život'!$V$43</f>
        <v>0</v>
      </c>
    </row>
    <row r="146" spans="1:19" ht="15.75" x14ac:dyDescent="0.25">
      <c r="A146" s="152"/>
      <c r="B146" s="325" t="s">
        <v>330</v>
      </c>
      <c r="C146" s="763" t="s">
        <v>331</v>
      </c>
      <c r="D146" s="297">
        <f t="shared" si="192"/>
        <v>38386.36</v>
      </c>
      <c r="E146" s="295">
        <f>'[1]12. Prostredie pre život'!$H$44</f>
        <v>13540.400000000001</v>
      </c>
      <c r="F146" s="295">
        <f>'[1]12. Prostredie pre život'!$I$44</f>
        <v>24845.96</v>
      </c>
      <c r="G146" s="296">
        <f>'[1]12. Prostredie pre život'!$J$44</f>
        <v>0</v>
      </c>
      <c r="H146" s="314">
        <f t="shared" si="193"/>
        <v>46639.88</v>
      </c>
      <c r="I146" s="295">
        <f>'[2]12. Prostredie pre život'!$N$46</f>
        <v>18086.939999999999</v>
      </c>
      <c r="J146" s="295">
        <f>'[2]12. Prostredie pre život'!$O$46</f>
        <v>28552.94</v>
      </c>
      <c r="K146" s="296">
        <f>'[2]12. Prostredie pre život'!$P$46</f>
        <v>0</v>
      </c>
      <c r="L146" s="297">
        <f t="shared" si="194"/>
        <v>437575</v>
      </c>
      <c r="M146" s="295">
        <f>'[2]12. Prostredie pre život'!$Q$46</f>
        <v>37290</v>
      </c>
      <c r="N146" s="295">
        <f>'[2]12. Prostredie pre život'!$R$46</f>
        <v>400285</v>
      </c>
      <c r="O146" s="313">
        <f>'[2]12. Prostredie pre život'!$S$46</f>
        <v>0</v>
      </c>
      <c r="P146" s="297">
        <f t="shared" si="195"/>
        <v>396685.73</v>
      </c>
      <c r="Q146" s="295">
        <f>'[2]12. Prostredie pre život'!$T$46</f>
        <v>32163.69</v>
      </c>
      <c r="R146" s="295">
        <f>'[2]12. Prostredie pre život'!$U$46</f>
        <v>364522.04</v>
      </c>
      <c r="S146" s="296">
        <f>'[2]12. Prostredie pre život'!$V$46</f>
        <v>0</v>
      </c>
    </row>
    <row r="147" spans="1:19" ht="15.75" x14ac:dyDescent="0.25">
      <c r="A147" s="152"/>
      <c r="B147" s="325" t="s">
        <v>332</v>
      </c>
      <c r="C147" s="763" t="s">
        <v>333</v>
      </c>
      <c r="D147" s="297">
        <f t="shared" si="192"/>
        <v>486.61</v>
      </c>
      <c r="E147" s="295">
        <f>'[1]12. Prostredie pre život'!$H$58</f>
        <v>486.61</v>
      </c>
      <c r="F147" s="295">
        <f>'[1]12. Prostredie pre život'!$I$58</f>
        <v>0</v>
      </c>
      <c r="G147" s="296">
        <f>'[1]12. Prostredie pre život'!$J$58</f>
        <v>0</v>
      </c>
      <c r="H147" s="314">
        <f t="shared" si="193"/>
        <v>677.28</v>
      </c>
      <c r="I147" s="295">
        <f>'[2]12. Prostredie pre život'!$N$63</f>
        <v>677.28</v>
      </c>
      <c r="J147" s="295">
        <f>'[2]12. Prostredie pre život'!$O$63</f>
        <v>0</v>
      </c>
      <c r="K147" s="296">
        <f>'[2]12. Prostredie pre život'!$P$63</f>
        <v>0</v>
      </c>
      <c r="L147" s="297">
        <f t="shared" si="194"/>
        <v>700</v>
      </c>
      <c r="M147" s="295">
        <f>'[2]12. Prostredie pre život'!$Q$63</f>
        <v>700</v>
      </c>
      <c r="N147" s="295">
        <f>'[2]12. Prostredie pre život'!$R$63</f>
        <v>0</v>
      </c>
      <c r="O147" s="313">
        <f>'[2]12. Prostredie pre život'!$S$63</f>
        <v>0</v>
      </c>
      <c r="P147" s="297">
        <f t="shared" si="195"/>
        <v>546.29</v>
      </c>
      <c r="Q147" s="295">
        <f>'[2]12. Prostredie pre život'!$T$63</f>
        <v>546.29</v>
      </c>
      <c r="R147" s="295">
        <f>'[2]12. Prostredie pre život'!$U$63</f>
        <v>0</v>
      </c>
      <c r="S147" s="296">
        <f>'[2]12. Prostredie pre život'!$V$63</f>
        <v>0</v>
      </c>
    </row>
    <row r="148" spans="1:19" ht="15.75" x14ac:dyDescent="0.25">
      <c r="A148" s="152"/>
      <c r="B148" s="325" t="s">
        <v>334</v>
      </c>
      <c r="C148" s="763" t="s">
        <v>335</v>
      </c>
      <c r="D148" s="297">
        <f t="shared" si="192"/>
        <v>27003.919999999998</v>
      </c>
      <c r="E148" s="295">
        <f>'[1]12. Prostredie pre život'!$H$60</f>
        <v>27003.919999999998</v>
      </c>
      <c r="F148" s="295">
        <f>'[1]12. Prostredie pre život'!$I$60</f>
        <v>0</v>
      </c>
      <c r="G148" s="296">
        <f>'[1]12. Prostredie pre život'!$J$60</f>
        <v>0</v>
      </c>
      <c r="H148" s="314">
        <f t="shared" si="193"/>
        <v>24797.949999999997</v>
      </c>
      <c r="I148" s="295">
        <f>'[2]12. Prostredie pre život'!$N$65</f>
        <v>24797.949999999997</v>
      </c>
      <c r="J148" s="295">
        <f>'[2]12. Prostredie pre život'!$O$65</f>
        <v>0</v>
      </c>
      <c r="K148" s="296">
        <f>'[2]12. Prostredie pre život'!$P$65</f>
        <v>0</v>
      </c>
      <c r="L148" s="297">
        <f t="shared" si="194"/>
        <v>25200</v>
      </c>
      <c r="M148" s="295">
        <f>'[2]12. Prostredie pre život'!$Q$65</f>
        <v>25200</v>
      </c>
      <c r="N148" s="295">
        <f>'[2]12. Prostredie pre život'!$R$65</f>
        <v>0</v>
      </c>
      <c r="O148" s="313">
        <f>'[2]12. Prostredie pre život'!$S$65</f>
        <v>0</v>
      </c>
      <c r="P148" s="297">
        <f t="shared" si="195"/>
        <v>23148.58</v>
      </c>
      <c r="Q148" s="295">
        <f>'[2]12. Prostredie pre život'!$T$65</f>
        <v>23148.58</v>
      </c>
      <c r="R148" s="295">
        <f>'[2]12. Prostredie pre život'!$U$65</f>
        <v>0</v>
      </c>
      <c r="S148" s="296">
        <f>'[2]12. Prostredie pre život'!$V$65</f>
        <v>0</v>
      </c>
    </row>
    <row r="149" spans="1:19" ht="15.75" x14ac:dyDescent="0.25">
      <c r="A149" s="152"/>
      <c r="B149" s="326" t="s">
        <v>336</v>
      </c>
      <c r="C149" s="776" t="s">
        <v>337</v>
      </c>
      <c r="D149" s="297">
        <f t="shared" si="192"/>
        <v>56814.17</v>
      </c>
      <c r="E149" s="295">
        <f>'[1]12. Prostredie pre život'!$H$64</f>
        <v>32276.370000000003</v>
      </c>
      <c r="F149" s="295">
        <f>'[1]12. Prostredie pre život'!$I$64</f>
        <v>24537.8</v>
      </c>
      <c r="G149" s="296">
        <f>'[1]12. Prostredie pre život'!$J$64</f>
        <v>0</v>
      </c>
      <c r="H149" s="314">
        <f t="shared" si="193"/>
        <v>88338.33</v>
      </c>
      <c r="I149" s="295">
        <f>'[2]12. Prostredie pre život'!$N$69</f>
        <v>30820.100000000002</v>
      </c>
      <c r="J149" s="295">
        <f>'[2]12. Prostredie pre život'!$O$69</f>
        <v>57518.229999999996</v>
      </c>
      <c r="K149" s="296">
        <f>'[2]12. Prostredie pre život'!$P$69</f>
        <v>0</v>
      </c>
      <c r="L149" s="297">
        <f t="shared" si="194"/>
        <v>49870</v>
      </c>
      <c r="M149" s="295">
        <f>'[2]12. Prostredie pre život'!$Q$69</f>
        <v>28370</v>
      </c>
      <c r="N149" s="295">
        <f>'[2]12. Prostredie pre život'!$R$69</f>
        <v>21500</v>
      </c>
      <c r="O149" s="313">
        <f>'[2]12. Prostredie pre život'!$S$69</f>
        <v>0</v>
      </c>
      <c r="P149" s="297">
        <f t="shared" si="195"/>
        <v>43920.710000000006</v>
      </c>
      <c r="Q149" s="295">
        <f>'[2]12. Prostredie pre život'!$T$69</f>
        <v>22573.260000000002</v>
      </c>
      <c r="R149" s="295">
        <f>'[2]12. Prostredie pre život'!$U$69</f>
        <v>21347.45</v>
      </c>
      <c r="S149" s="296">
        <f>'[2]12. Prostredie pre život'!$V$69</f>
        <v>0</v>
      </c>
    </row>
    <row r="150" spans="1:19" ht="16.5" thickBot="1" x14ac:dyDescent="0.3">
      <c r="A150" s="152"/>
      <c r="B150" s="327" t="s">
        <v>338</v>
      </c>
      <c r="C150" s="764" t="s">
        <v>416</v>
      </c>
      <c r="D150" s="311">
        <f t="shared" si="192"/>
        <v>5719.2</v>
      </c>
      <c r="E150" s="312">
        <f>'[1]12. Prostredie pre život'!$H$86</f>
        <v>0</v>
      </c>
      <c r="F150" s="312">
        <f>'[1]12. Prostredie pre život'!$I$86</f>
        <v>5719.2</v>
      </c>
      <c r="G150" s="334">
        <f>'[1]12. Prostredie pre život'!$J$86</f>
        <v>0</v>
      </c>
      <c r="H150" s="398">
        <f t="shared" si="193"/>
        <v>5000</v>
      </c>
      <c r="I150" s="306">
        <f>'[2]12. Prostredie pre život'!$N$94</f>
        <v>0</v>
      </c>
      <c r="J150" s="306">
        <f>'[2]12. Prostredie pre život'!$O$94</f>
        <v>5000</v>
      </c>
      <c r="K150" s="307">
        <f>'[2]12. Prostredie pre život'!$P$94</f>
        <v>0</v>
      </c>
      <c r="L150" s="311">
        <f t="shared" si="194"/>
        <v>6000</v>
      </c>
      <c r="M150" s="312">
        <f>'[2]12. Prostredie pre život'!$Q$94</f>
        <v>0</v>
      </c>
      <c r="N150" s="312">
        <f>'[2]12. Prostredie pre život'!$R$94</f>
        <v>6000</v>
      </c>
      <c r="O150" s="425">
        <f>'[2]12. Prostredie pre život'!$S$94</f>
        <v>0</v>
      </c>
      <c r="P150" s="311">
        <f t="shared" si="195"/>
        <v>5034.3999999999996</v>
      </c>
      <c r="Q150" s="312">
        <f>'[2]12. Prostredie pre život'!$T$94</f>
        <v>0</v>
      </c>
      <c r="R150" s="312">
        <f>'[2]12. Prostredie pre život'!$U$94</f>
        <v>5034.3999999999996</v>
      </c>
      <c r="S150" s="334">
        <f>'[2]12. Prostredie pre život'!$V$94</f>
        <v>0</v>
      </c>
    </row>
    <row r="151" spans="1:19" s="151" customFormat="1" ht="15.75" x14ac:dyDescent="0.25">
      <c r="A151" s="153"/>
      <c r="B151" s="328" t="s">
        <v>340</v>
      </c>
      <c r="C151" s="777" t="s">
        <v>341</v>
      </c>
      <c r="D151" s="308">
        <f>D152+D156+D161+D166+D170+D171+D172+D174+D175</f>
        <v>1193340.27</v>
      </c>
      <c r="E151" s="309">
        <f t="shared" ref="E151:G151" si="196">E152+E156+E161+E166+E170+E171+E172+E174+E175</f>
        <v>1192005.6300000001</v>
      </c>
      <c r="F151" s="309">
        <f t="shared" si="196"/>
        <v>1334.64</v>
      </c>
      <c r="G151" s="310">
        <f t="shared" si="196"/>
        <v>0</v>
      </c>
      <c r="H151" s="397">
        <f>H152+H156+H161+H166+H170+H171+H172+H174+H175</f>
        <v>1629025.4400000002</v>
      </c>
      <c r="I151" s="397">
        <f t="shared" ref="I151:K151" si="197">I152+I156+I161+I166+I170+I171+I172+I174+I175</f>
        <v>1599771.4400000002</v>
      </c>
      <c r="J151" s="397">
        <f t="shared" si="197"/>
        <v>29254</v>
      </c>
      <c r="K151" s="407">
        <f t="shared" si="197"/>
        <v>0</v>
      </c>
      <c r="L151" s="308">
        <f>L152+L156+L161+L166+L170+L171+L172+L174+L175</f>
        <v>1864913</v>
      </c>
      <c r="M151" s="309">
        <f t="shared" ref="M151:O151" si="198">M152+M156+M161+M166+M170+M171+M172+M174+M175</f>
        <v>1859913</v>
      </c>
      <c r="N151" s="309">
        <f t="shared" si="198"/>
        <v>5000</v>
      </c>
      <c r="O151" s="386">
        <f t="shared" si="198"/>
        <v>0</v>
      </c>
      <c r="P151" s="308">
        <f>P152+P156+P161+P166+P170+P171+P172+P174+P175</f>
        <v>1748235.13</v>
      </c>
      <c r="Q151" s="309">
        <f t="shared" ref="Q151:S151" si="199">Q152+Q156+Q161+Q166+Q170+Q171+Q172+Q174+Q175</f>
        <v>1743235.13</v>
      </c>
      <c r="R151" s="309">
        <f t="shared" si="199"/>
        <v>5000</v>
      </c>
      <c r="S151" s="310">
        <f t="shared" si="199"/>
        <v>0</v>
      </c>
    </row>
    <row r="152" spans="1:19" ht="15.75" x14ac:dyDescent="0.25">
      <c r="A152" s="152"/>
      <c r="B152" s="322" t="s">
        <v>342</v>
      </c>
      <c r="C152" s="763" t="s">
        <v>343</v>
      </c>
      <c r="D152" s="297">
        <f>SUM(D153:D155)</f>
        <v>15010.32</v>
      </c>
      <c r="E152" s="295">
        <f t="shared" ref="E152:G152" si="200">SUM(E153:E155)</f>
        <v>15010.32</v>
      </c>
      <c r="F152" s="295">
        <f t="shared" si="200"/>
        <v>0</v>
      </c>
      <c r="G152" s="296">
        <f t="shared" si="200"/>
        <v>0</v>
      </c>
      <c r="H152" s="314">
        <f>SUM(H153:H155)</f>
        <v>22224.560000000001</v>
      </c>
      <c r="I152" s="314">
        <f t="shared" ref="I152:K152" si="201">SUM(I153:I155)</f>
        <v>22224.560000000001</v>
      </c>
      <c r="J152" s="314">
        <f t="shared" si="201"/>
        <v>0</v>
      </c>
      <c r="K152" s="408">
        <f t="shared" si="201"/>
        <v>0</v>
      </c>
      <c r="L152" s="297">
        <f>SUM(L153:L155)</f>
        <v>28280</v>
      </c>
      <c r="M152" s="295">
        <f t="shared" ref="M152:O152" si="202">SUM(M153:M155)</f>
        <v>28280</v>
      </c>
      <c r="N152" s="295">
        <f t="shared" si="202"/>
        <v>0</v>
      </c>
      <c r="O152" s="313">
        <f t="shared" si="202"/>
        <v>0</v>
      </c>
      <c r="P152" s="297">
        <f>SUM(P153:P155)</f>
        <v>25641.06</v>
      </c>
      <c r="Q152" s="295">
        <f t="shared" ref="Q152:S152" si="203">SUM(Q153:Q155)</f>
        <v>25641.06</v>
      </c>
      <c r="R152" s="295">
        <f t="shared" si="203"/>
        <v>0</v>
      </c>
      <c r="S152" s="296">
        <f t="shared" si="203"/>
        <v>0</v>
      </c>
    </row>
    <row r="153" spans="1:19" ht="15.75" x14ac:dyDescent="0.25">
      <c r="A153" s="152"/>
      <c r="B153" s="316">
        <v>1</v>
      </c>
      <c r="C153" s="763" t="s">
        <v>344</v>
      </c>
      <c r="D153" s="297">
        <f>SUM(E153:G153)</f>
        <v>12870</v>
      </c>
      <c r="E153" s="295">
        <f>'[1]13. Sociálna starostlivosť'!$H$5</f>
        <v>12870</v>
      </c>
      <c r="F153" s="295">
        <f>'[1]13. Sociálna starostlivosť'!$I$5</f>
        <v>0</v>
      </c>
      <c r="G153" s="296">
        <f>'[1]13. Sociálna starostlivosť'!$J$5</f>
        <v>0</v>
      </c>
      <c r="H153" s="314">
        <f>SUM(I153:K153)</f>
        <v>20850</v>
      </c>
      <c r="I153" s="314">
        <f>'[2]13. Sociálna starostlivosť'!$N$5</f>
        <v>20850</v>
      </c>
      <c r="J153" s="314">
        <f>'[2]13. Sociálna starostlivosť'!$O$5</f>
        <v>0</v>
      </c>
      <c r="K153" s="408">
        <f>'[2]13. Sociálna starostlivosť'!$P$5</f>
        <v>0</v>
      </c>
      <c r="L153" s="297">
        <f>SUM(M153:O153)</f>
        <v>24280</v>
      </c>
      <c r="M153" s="295">
        <f>'[2]13. Sociálna starostlivosť'!$Q$5</f>
        <v>24280</v>
      </c>
      <c r="N153" s="295">
        <f>'[2]13. Sociálna starostlivosť'!$R$5</f>
        <v>0</v>
      </c>
      <c r="O153" s="313">
        <f>'[2]13. Sociálna starostlivosť'!$S$5</f>
        <v>0</v>
      </c>
      <c r="P153" s="297">
        <f>SUM(Q153:S153)</f>
        <v>24280</v>
      </c>
      <c r="Q153" s="295">
        <f>'[2]13. Sociálna starostlivosť'!$T$5</f>
        <v>24280</v>
      </c>
      <c r="R153" s="295">
        <f>'[2]13. Sociálna starostlivosť'!$U$5</f>
        <v>0</v>
      </c>
      <c r="S153" s="296">
        <f>'[2]13. Sociálna starostlivosť'!$V$5</f>
        <v>0</v>
      </c>
    </row>
    <row r="154" spans="1:19" ht="15.75" x14ac:dyDescent="0.25">
      <c r="A154" s="152"/>
      <c r="B154" s="316">
        <v>2</v>
      </c>
      <c r="C154" s="763" t="s">
        <v>345</v>
      </c>
      <c r="D154" s="297">
        <f t="shared" ref="D154:D155" si="204">SUM(E154:G154)</f>
        <v>0</v>
      </c>
      <c r="E154" s="295">
        <f>'[2]13. Sociálna starostlivosť'!$H$7</f>
        <v>0</v>
      </c>
      <c r="F154" s="295">
        <f>'[2]13. Sociálna starostlivosť'!$I$7</f>
        <v>0</v>
      </c>
      <c r="G154" s="296">
        <f>'[2]13. Sociálna starostlivosť'!$J$7</f>
        <v>0</v>
      </c>
      <c r="H154" s="314">
        <f t="shared" ref="H154:H155" si="205">SUM(I154:K154)</f>
        <v>0</v>
      </c>
      <c r="I154" s="314">
        <f>'[2]13. Sociálna starostlivosť'!$N$7</f>
        <v>0</v>
      </c>
      <c r="J154" s="314">
        <f>'[2]13. Sociálna starostlivosť'!$O$7</f>
        <v>0</v>
      </c>
      <c r="K154" s="408">
        <f>'[2]13. Sociálna starostlivosť'!$P$7</f>
        <v>0</v>
      </c>
      <c r="L154" s="297">
        <f>SUM(M154:O154)</f>
        <v>0</v>
      </c>
      <c r="M154" s="295">
        <f>'[2]13. Sociálna starostlivosť'!$Q$7</f>
        <v>0</v>
      </c>
      <c r="N154" s="295">
        <f>'[2]13. Sociálna starostlivosť'!$R$7</f>
        <v>0</v>
      </c>
      <c r="O154" s="313">
        <f>'[2]13. Sociálna starostlivosť'!$S$7</f>
        <v>0</v>
      </c>
      <c r="P154" s="297">
        <f t="shared" ref="P154:P155" si="206">SUM(Q154:S154)</f>
        <v>0</v>
      </c>
      <c r="Q154" s="295">
        <f>'[2]13. Sociálna starostlivosť'!$T$7</f>
        <v>0</v>
      </c>
      <c r="R154" s="295">
        <f>'[2]13. Sociálna starostlivosť'!$U$7</f>
        <v>0</v>
      </c>
      <c r="S154" s="296">
        <f>'[2]13. Sociálna starostlivosť'!$V$7</f>
        <v>0</v>
      </c>
    </row>
    <row r="155" spans="1:19" ht="15.75" x14ac:dyDescent="0.25">
      <c r="A155" s="152"/>
      <c r="B155" s="316">
        <v>3</v>
      </c>
      <c r="C155" s="763" t="s">
        <v>346</v>
      </c>
      <c r="D155" s="297">
        <f t="shared" si="204"/>
        <v>2140.3200000000002</v>
      </c>
      <c r="E155" s="295">
        <f>'[1]13. Sociálna starostlivosť'!$H$8</f>
        <v>2140.3200000000002</v>
      </c>
      <c r="F155" s="295">
        <f>'[1]13. Sociálna starostlivosť'!$I$8</f>
        <v>0</v>
      </c>
      <c r="G155" s="296">
        <f>'[1]13. Sociálna starostlivosť'!$J$8</f>
        <v>0</v>
      </c>
      <c r="H155" s="314">
        <f t="shared" si="205"/>
        <v>1374.56</v>
      </c>
      <c r="I155" s="314">
        <f>'[2]13. Sociálna starostlivosť'!$N$8</f>
        <v>1374.56</v>
      </c>
      <c r="J155" s="314">
        <f>'[2]13. Sociálna starostlivosť'!$O$8</f>
        <v>0</v>
      </c>
      <c r="K155" s="408">
        <f>'[2]13. Sociálna starostlivosť'!$P$8</f>
        <v>0</v>
      </c>
      <c r="L155" s="297">
        <f t="shared" ref="L155" si="207">SUM(M155:O155)</f>
        <v>4000</v>
      </c>
      <c r="M155" s="295">
        <f>'[2]13. Sociálna starostlivosť'!$Q$8</f>
        <v>4000</v>
      </c>
      <c r="N155" s="295">
        <f>'[2]13. Sociálna starostlivosť'!$R$8</f>
        <v>0</v>
      </c>
      <c r="O155" s="313">
        <f>'[2]13. Sociálna starostlivosť'!$S$8</f>
        <v>0</v>
      </c>
      <c r="P155" s="297">
        <f t="shared" si="206"/>
        <v>1361.06</v>
      </c>
      <c r="Q155" s="295">
        <f>'[2]13. Sociálna starostlivosť'!$T$8</f>
        <v>1361.06</v>
      </c>
      <c r="R155" s="295">
        <f>'[2]13. Sociálna starostlivosť'!$U$8</f>
        <v>0</v>
      </c>
      <c r="S155" s="296">
        <f>'[2]13. Sociálna starostlivosť'!$V$8</f>
        <v>0</v>
      </c>
    </row>
    <row r="156" spans="1:19" ht="15.75" x14ac:dyDescent="0.25">
      <c r="A156" s="153"/>
      <c r="B156" s="322" t="s">
        <v>347</v>
      </c>
      <c r="C156" s="763" t="s">
        <v>348</v>
      </c>
      <c r="D156" s="297">
        <f>SUM(D157:D160)</f>
        <v>161850</v>
      </c>
      <c r="E156" s="295">
        <f t="shared" ref="E156:G156" si="208">SUM(E157:E160)</f>
        <v>161850</v>
      </c>
      <c r="F156" s="295">
        <f t="shared" si="208"/>
        <v>0</v>
      </c>
      <c r="G156" s="296">
        <f t="shared" si="208"/>
        <v>0</v>
      </c>
      <c r="H156" s="314">
        <f>SUM(H157:H160)</f>
        <v>313742.58999999997</v>
      </c>
      <c r="I156" s="314">
        <f t="shared" ref="I156:K156" si="209">SUM(I157:I160)</f>
        <v>313742.58999999997</v>
      </c>
      <c r="J156" s="314">
        <f t="shared" si="209"/>
        <v>0</v>
      </c>
      <c r="K156" s="408">
        <f t="shared" si="209"/>
        <v>0</v>
      </c>
      <c r="L156" s="297">
        <f>SUM(L157:L160)</f>
        <v>239355</v>
      </c>
      <c r="M156" s="295">
        <f t="shared" ref="M156:O156" si="210">SUM(M157:M160)</f>
        <v>239355</v>
      </c>
      <c r="N156" s="295">
        <f t="shared" si="210"/>
        <v>0</v>
      </c>
      <c r="O156" s="313">
        <f t="shared" si="210"/>
        <v>0</v>
      </c>
      <c r="P156" s="297">
        <f>SUM(P157:P160)</f>
        <v>235801.68</v>
      </c>
      <c r="Q156" s="295">
        <f t="shared" ref="Q156:S156" si="211">SUM(Q157:Q160)</f>
        <v>235801.68</v>
      </c>
      <c r="R156" s="295">
        <f t="shared" si="211"/>
        <v>0</v>
      </c>
      <c r="S156" s="296">
        <f t="shared" si="211"/>
        <v>0</v>
      </c>
    </row>
    <row r="157" spans="1:19" ht="15.75" x14ac:dyDescent="0.25">
      <c r="A157" s="153"/>
      <c r="B157" s="316">
        <v>1</v>
      </c>
      <c r="C157" s="763" t="s">
        <v>349</v>
      </c>
      <c r="D157" s="297">
        <f>SUM(E157:G157)</f>
        <v>61350</v>
      </c>
      <c r="E157" s="295">
        <f>'[1]13. Sociálna starostlivosť'!$H$14</f>
        <v>61350</v>
      </c>
      <c r="F157" s="295">
        <f>'[1]13. Sociálna starostlivosť'!$I$14</f>
        <v>0</v>
      </c>
      <c r="G157" s="296">
        <f>'[1]13. Sociálna starostlivosť'!$J$14</f>
        <v>0</v>
      </c>
      <c r="H157" s="314">
        <f>SUM(I157:K157)</f>
        <v>218630</v>
      </c>
      <c r="I157" s="314">
        <f>'[2]13. Sociálna starostlivosť'!$N$16</f>
        <v>218630</v>
      </c>
      <c r="J157" s="314">
        <f>'[2]13. Sociálna starostlivosť'!$O$16</f>
        <v>0</v>
      </c>
      <c r="K157" s="408">
        <f>'[2]13. Sociálna starostlivosť'!$P$16</f>
        <v>0</v>
      </c>
      <c r="L157" s="297">
        <f>SUM(M157:O157)</f>
        <v>125540</v>
      </c>
      <c r="M157" s="295">
        <f>'[2]13. Sociálna starostlivosť'!$Q$16</f>
        <v>125540</v>
      </c>
      <c r="N157" s="295">
        <f>'[2]13. Sociálna starostlivosť'!$R$16</f>
        <v>0</v>
      </c>
      <c r="O157" s="313">
        <f>'[2]13. Sociálna starostlivosť'!$S$16</f>
        <v>0</v>
      </c>
      <c r="P157" s="297">
        <f>SUM(Q157:S157)</f>
        <v>125540</v>
      </c>
      <c r="Q157" s="295">
        <f>'[2]13. Sociálna starostlivosť'!$T$16</f>
        <v>125540</v>
      </c>
      <c r="R157" s="295">
        <f>'[2]13. Sociálna starostlivosť'!$U$16</f>
        <v>0</v>
      </c>
      <c r="S157" s="296">
        <f>'[2]13. Sociálna starostlivosť'!$V$16</f>
        <v>0</v>
      </c>
    </row>
    <row r="158" spans="1:19" ht="15.75" x14ac:dyDescent="0.25">
      <c r="A158" s="153"/>
      <c r="B158" s="316">
        <v>2</v>
      </c>
      <c r="C158" s="763" t="s">
        <v>350</v>
      </c>
      <c r="D158" s="297">
        <f t="shared" ref="D158:D160" si="212">SUM(E158:G158)</f>
        <v>57070</v>
      </c>
      <c r="E158" s="295">
        <f>'[1]13. Sociálna starostlivosť'!$H$17</f>
        <v>57070</v>
      </c>
      <c r="F158" s="295">
        <f>'[1]13. Sociálna starostlivosť'!$I$17</f>
        <v>0</v>
      </c>
      <c r="G158" s="296">
        <f>'[1]13. Sociálna starostlivosť'!$J$17</f>
        <v>0</v>
      </c>
      <c r="H158" s="314">
        <f t="shared" ref="H158:H160" si="213">SUM(I158:K158)</f>
        <v>57710</v>
      </c>
      <c r="I158" s="314">
        <f>'[2]13. Sociálna starostlivosť'!$N$19</f>
        <v>57710</v>
      </c>
      <c r="J158" s="314">
        <f>'[2]13. Sociálna starostlivosť'!$O$19</f>
        <v>0</v>
      </c>
      <c r="K158" s="408">
        <f>'[2]13. Sociálna starostlivosť'!$P$19</f>
        <v>0</v>
      </c>
      <c r="L158" s="297">
        <f t="shared" ref="L158:L160" si="214">SUM(M158:O158)</f>
        <v>61110</v>
      </c>
      <c r="M158" s="295">
        <f>'[2]13. Sociálna starostlivosť'!$Q$19</f>
        <v>61110</v>
      </c>
      <c r="N158" s="295">
        <f>'[2]13. Sociálna starostlivosť'!$R$19</f>
        <v>0</v>
      </c>
      <c r="O158" s="313">
        <f>'[2]13. Sociálna starostlivosť'!$S$19</f>
        <v>0</v>
      </c>
      <c r="P158" s="297">
        <f t="shared" ref="P158:P160" si="215">SUM(Q158:S158)</f>
        <v>61110</v>
      </c>
      <c r="Q158" s="295">
        <f>'[2]13. Sociálna starostlivosť'!$T$19</f>
        <v>61110</v>
      </c>
      <c r="R158" s="295">
        <f>'[2]13. Sociálna starostlivosť'!$U$19</f>
        <v>0</v>
      </c>
      <c r="S158" s="296">
        <f>'[2]13. Sociálna starostlivosť'!$V$19</f>
        <v>0</v>
      </c>
    </row>
    <row r="159" spans="1:19" ht="15.75" x14ac:dyDescent="0.25">
      <c r="A159" s="153"/>
      <c r="B159" s="316">
        <v>3</v>
      </c>
      <c r="C159" s="763" t="s">
        <v>351</v>
      </c>
      <c r="D159" s="297">
        <f t="shared" si="212"/>
        <v>0</v>
      </c>
      <c r="E159" s="295">
        <f>'[1]13. Sociálna starostlivosť'!$H$19</f>
        <v>0</v>
      </c>
      <c r="F159" s="295">
        <f>'[1]13. Sociálna starostlivosť'!$I$19</f>
        <v>0</v>
      </c>
      <c r="G159" s="296">
        <f>'[1]13. Sociálna starostlivosť'!$J$19</f>
        <v>0</v>
      </c>
      <c r="H159" s="314">
        <f t="shared" si="213"/>
        <v>0</v>
      </c>
      <c r="I159" s="314">
        <f>'[2]13. Sociálna starostlivosť'!$N$21</f>
        <v>0</v>
      </c>
      <c r="J159" s="314">
        <f>'[2]13. Sociálna starostlivosť'!$O$21</f>
        <v>0</v>
      </c>
      <c r="K159" s="408">
        <f>'[2]13. Sociálna starostlivosť'!$P$21</f>
        <v>0</v>
      </c>
      <c r="L159" s="297">
        <f t="shared" si="214"/>
        <v>0</v>
      </c>
      <c r="M159" s="295">
        <f>'[2]13. Sociálna starostlivosť'!$Q$21</f>
        <v>0</v>
      </c>
      <c r="N159" s="295">
        <f>'[2]13. Sociálna starostlivosť'!$R$21</f>
        <v>0</v>
      </c>
      <c r="O159" s="313">
        <f>'[2]13. Sociálna starostlivosť'!$S$21</f>
        <v>0</v>
      </c>
      <c r="P159" s="297">
        <f t="shared" si="215"/>
        <v>0</v>
      </c>
      <c r="Q159" s="295">
        <f>'[2]13. Sociálna starostlivosť'!$T$21</f>
        <v>0</v>
      </c>
      <c r="R159" s="295">
        <f>'[2]13. Sociálna starostlivosť'!$U$21</f>
        <v>0</v>
      </c>
      <c r="S159" s="296">
        <f>'[2]13. Sociálna starostlivosť'!$V$21</f>
        <v>0</v>
      </c>
    </row>
    <row r="160" spans="1:19" ht="15.75" x14ac:dyDescent="0.25">
      <c r="A160" s="153"/>
      <c r="B160" s="316">
        <v>4</v>
      </c>
      <c r="C160" s="763" t="s">
        <v>352</v>
      </c>
      <c r="D160" s="297">
        <f t="shared" si="212"/>
        <v>43430</v>
      </c>
      <c r="E160" s="295">
        <f>'[1]13. Sociálna starostlivosť'!$H$21</f>
        <v>43430</v>
      </c>
      <c r="F160" s="295">
        <f>'[1]13. Sociálna starostlivosť'!$I$21</f>
        <v>0</v>
      </c>
      <c r="G160" s="296">
        <f>'[1]13. Sociálna starostlivosť'!$J$21</f>
        <v>0</v>
      </c>
      <c r="H160" s="314">
        <f t="shared" si="213"/>
        <v>37402.589999999997</v>
      </c>
      <c r="I160" s="314">
        <f>'[2]13. Sociálna starostlivosť'!$N$23</f>
        <v>37402.589999999997</v>
      </c>
      <c r="J160" s="314">
        <f>'[2]13. Sociálna starostlivosť'!$O$23</f>
        <v>0</v>
      </c>
      <c r="K160" s="408">
        <f>'[2]13. Sociálna starostlivosť'!$P$23</f>
        <v>0</v>
      </c>
      <c r="L160" s="297">
        <f t="shared" si="214"/>
        <v>52705</v>
      </c>
      <c r="M160" s="295">
        <f>'[2]13. Sociálna starostlivosť'!$Q$23</f>
        <v>52705</v>
      </c>
      <c r="N160" s="295">
        <f>'[2]13. Sociálna starostlivosť'!$R$23</f>
        <v>0</v>
      </c>
      <c r="O160" s="313">
        <f>'[2]13. Sociálna starostlivosť'!$S$23</f>
        <v>0</v>
      </c>
      <c r="P160" s="297">
        <f t="shared" si="215"/>
        <v>49151.68</v>
      </c>
      <c r="Q160" s="295">
        <f>'[2]13. Sociálna starostlivosť'!$T$23</f>
        <v>49151.68</v>
      </c>
      <c r="R160" s="295">
        <f>'[2]13. Sociálna starostlivosť'!$U$23</f>
        <v>0</v>
      </c>
      <c r="S160" s="296">
        <f>'[2]13. Sociálna starostlivosť'!$V$23</f>
        <v>0</v>
      </c>
    </row>
    <row r="161" spans="1:19" ht="15.75" x14ac:dyDescent="0.25">
      <c r="A161" s="148"/>
      <c r="B161" s="322" t="s">
        <v>353</v>
      </c>
      <c r="C161" s="763" t="s">
        <v>354</v>
      </c>
      <c r="D161" s="297">
        <f>SUM(D162:D165)</f>
        <v>819092.1</v>
      </c>
      <c r="E161" s="295">
        <f t="shared" ref="E161:G161" si="216">SUM(E162:E165)</f>
        <v>817757.46</v>
      </c>
      <c r="F161" s="295">
        <f t="shared" si="216"/>
        <v>1334.64</v>
      </c>
      <c r="G161" s="296">
        <f t="shared" si="216"/>
        <v>0</v>
      </c>
      <c r="H161" s="314">
        <f>SUM(H162:H165)</f>
        <v>1065042.4300000002</v>
      </c>
      <c r="I161" s="314">
        <f t="shared" ref="I161:K161" si="217">SUM(I162:I165)</f>
        <v>1035788.43</v>
      </c>
      <c r="J161" s="314">
        <f t="shared" si="217"/>
        <v>29254</v>
      </c>
      <c r="K161" s="408">
        <f t="shared" si="217"/>
        <v>0</v>
      </c>
      <c r="L161" s="297">
        <f>SUM(L162:L165)</f>
        <v>1315994</v>
      </c>
      <c r="M161" s="295">
        <f t="shared" ref="M161:O161" si="218">SUM(M162:M165)</f>
        <v>1310994</v>
      </c>
      <c r="N161" s="295">
        <f t="shared" si="218"/>
        <v>5000</v>
      </c>
      <c r="O161" s="313">
        <f t="shared" si="218"/>
        <v>0</v>
      </c>
      <c r="P161" s="297">
        <f>SUM(P162:P165)</f>
        <v>1236085.3599999999</v>
      </c>
      <c r="Q161" s="295">
        <f t="shared" ref="Q161:S161" si="219">SUM(Q162:Q165)</f>
        <v>1231085.3599999999</v>
      </c>
      <c r="R161" s="295">
        <f t="shared" si="219"/>
        <v>5000</v>
      </c>
      <c r="S161" s="296">
        <f t="shared" si="219"/>
        <v>0</v>
      </c>
    </row>
    <row r="162" spans="1:19" ht="15.75" x14ac:dyDescent="0.25">
      <c r="A162" s="149"/>
      <c r="B162" s="316">
        <v>1</v>
      </c>
      <c r="C162" s="763" t="s">
        <v>355</v>
      </c>
      <c r="D162" s="297">
        <f>SUM(E162:G162)</f>
        <v>32300</v>
      </c>
      <c r="E162" s="295">
        <f>'[1]13. Sociálna starostlivosť'!$H$25</f>
        <v>32300</v>
      </c>
      <c r="F162" s="295">
        <f>'[1]13. Sociálna starostlivosť'!$I$25</f>
        <v>0</v>
      </c>
      <c r="G162" s="296">
        <f>'[1]13. Sociálna starostlivosť'!$J$25</f>
        <v>0</v>
      </c>
      <c r="H162" s="314">
        <f>SUM(I162:K162)</f>
        <v>36200</v>
      </c>
      <c r="I162" s="314">
        <f>'[2]13. Sociálna starostlivosť'!$N$27</f>
        <v>36200</v>
      </c>
      <c r="J162" s="314">
        <f>'[2]13. Sociálna starostlivosť'!$O$27</f>
        <v>0</v>
      </c>
      <c r="K162" s="408">
        <f>'[2]13. Sociálna starostlivosť'!$P$27</f>
        <v>0</v>
      </c>
      <c r="L162" s="297">
        <f>SUM(M162:O162)</f>
        <v>37550</v>
      </c>
      <c r="M162" s="295">
        <f>'[2]13. Sociálna starostlivosť'!$Q$27</f>
        <v>37550</v>
      </c>
      <c r="N162" s="295">
        <f>'[2]13. Sociálna starostlivosť'!$R$27</f>
        <v>0</v>
      </c>
      <c r="O162" s="313">
        <f>'[2]13. Sociálna starostlivosť'!$S$27</f>
        <v>0</v>
      </c>
      <c r="P162" s="297">
        <f>SUM(Q162:S162)</f>
        <v>37550</v>
      </c>
      <c r="Q162" s="295">
        <f>'[2]13. Sociálna starostlivosť'!$T$27</f>
        <v>37550</v>
      </c>
      <c r="R162" s="295">
        <f>'[2]13. Sociálna starostlivosť'!$U$27</f>
        <v>0</v>
      </c>
      <c r="S162" s="296">
        <f>'[2]13. Sociálna starostlivosť'!$V$27</f>
        <v>0</v>
      </c>
    </row>
    <row r="163" spans="1:19" ht="15.75" x14ac:dyDescent="0.25">
      <c r="A163" s="149"/>
      <c r="B163" s="316">
        <v>2</v>
      </c>
      <c r="C163" s="763" t="s">
        <v>356</v>
      </c>
      <c r="D163" s="297">
        <f t="shared" ref="D163:D165" si="220">SUM(E163:G163)</f>
        <v>23460</v>
      </c>
      <c r="E163" s="295">
        <f>'[1]13. Sociálna starostlivosť'!$H$27</f>
        <v>23460</v>
      </c>
      <c r="F163" s="295">
        <f>'[1]13. Sociálna starostlivosť'!$I$27</f>
        <v>0</v>
      </c>
      <c r="G163" s="296">
        <f>'[1]13. Sociálna starostlivosť'!$J$27</f>
        <v>0</v>
      </c>
      <c r="H163" s="314">
        <f t="shared" ref="H163:H165" si="221">SUM(I163:K163)</f>
        <v>0</v>
      </c>
      <c r="I163" s="314">
        <f>'[2]13. Sociálna starostlivosť'!$N$30</f>
        <v>0</v>
      </c>
      <c r="J163" s="314">
        <f>'[2]13. Sociálna starostlivosť'!$O$30</f>
        <v>0</v>
      </c>
      <c r="K163" s="408">
        <f>'[2]13. Sociálna starostlivosť'!$P$30</f>
        <v>0</v>
      </c>
      <c r="L163" s="297">
        <f t="shared" ref="L163:L165" si="222">SUM(M163:O163)</f>
        <v>0</v>
      </c>
      <c r="M163" s="295">
        <f>'[2]13. Sociálna starostlivosť'!$Q$30</f>
        <v>0</v>
      </c>
      <c r="N163" s="295">
        <f>'[2]13. Sociálna starostlivosť'!$R$30</f>
        <v>0</v>
      </c>
      <c r="O163" s="313">
        <f>'[2]13. Sociálna starostlivosť'!$S$30</f>
        <v>0</v>
      </c>
      <c r="P163" s="297">
        <f t="shared" ref="P163:P165" si="223">SUM(Q163:S163)</f>
        <v>0</v>
      </c>
      <c r="Q163" s="295">
        <f>'[2]13. Sociálna starostlivosť'!$T$30</f>
        <v>0</v>
      </c>
      <c r="R163" s="295">
        <f>'[2]13. Sociálna starostlivosť'!$U$30</f>
        <v>0</v>
      </c>
      <c r="S163" s="296">
        <f>'[2]13. Sociálna starostlivosť'!$V$30</f>
        <v>0</v>
      </c>
    </row>
    <row r="164" spans="1:19" ht="15.75" x14ac:dyDescent="0.25">
      <c r="A164" s="153"/>
      <c r="B164" s="316">
        <v>3</v>
      </c>
      <c r="C164" s="763" t="s">
        <v>469</v>
      </c>
      <c r="D164" s="297">
        <f t="shared" si="220"/>
        <v>673032.1</v>
      </c>
      <c r="E164" s="295">
        <f>'[1]13. Sociálna starostlivosť'!$H$29</f>
        <v>671697.46</v>
      </c>
      <c r="F164" s="295">
        <f>'[1]13. Sociálna starostlivosť'!$I$29</f>
        <v>1334.64</v>
      </c>
      <c r="G164" s="296">
        <f>'[1]13. Sociálna starostlivosť'!$J$29</f>
        <v>0</v>
      </c>
      <c r="H164" s="314">
        <f t="shared" si="221"/>
        <v>897668.43</v>
      </c>
      <c r="I164" s="314">
        <f>'[2]13. Sociálna starostlivosť'!$N$32</f>
        <v>868414.43</v>
      </c>
      <c r="J164" s="314">
        <f>'[2]13. Sociálna starostlivosť'!$O$32</f>
        <v>29254</v>
      </c>
      <c r="K164" s="408">
        <f>'[2]13. Sociálna starostlivosť'!$P$32</f>
        <v>0</v>
      </c>
      <c r="L164" s="297">
        <f t="shared" si="222"/>
        <v>1096904</v>
      </c>
      <c r="M164" s="295">
        <f>'[2]13. Sociálna starostlivosť'!$Q$32</f>
        <v>1091904</v>
      </c>
      <c r="N164" s="295">
        <f>'[2]13. Sociálna starostlivosť'!$R$32</f>
        <v>5000</v>
      </c>
      <c r="O164" s="313">
        <f>'[2]13. Sociálna starostlivosť'!$S$32</f>
        <v>0</v>
      </c>
      <c r="P164" s="297">
        <f t="shared" si="223"/>
        <v>1018298.36</v>
      </c>
      <c r="Q164" s="295">
        <f>'[2]13. Sociálna starostlivosť'!$T$32</f>
        <v>1013298.36</v>
      </c>
      <c r="R164" s="295">
        <f>'[2]13. Sociálna starostlivosť'!$U$32</f>
        <v>5000</v>
      </c>
      <c r="S164" s="296">
        <f>'[2]13. Sociálna starostlivosť'!$V$32</f>
        <v>0</v>
      </c>
    </row>
    <row r="165" spans="1:19" ht="15.75" x14ac:dyDescent="0.25">
      <c r="A165" s="153"/>
      <c r="B165" s="316">
        <v>4</v>
      </c>
      <c r="C165" s="763" t="s">
        <v>470</v>
      </c>
      <c r="D165" s="297">
        <f t="shared" si="220"/>
        <v>90300</v>
      </c>
      <c r="E165" s="295">
        <f>'[1]13. Sociálna starostlivosť'!$H$44</f>
        <v>90300</v>
      </c>
      <c r="F165" s="295">
        <f>'[1]13. Sociálna starostlivosť'!$I$44</f>
        <v>0</v>
      </c>
      <c r="G165" s="296">
        <f>'[1]13. Sociálna starostlivosť'!$J$44</f>
        <v>0</v>
      </c>
      <c r="H165" s="314">
        <f t="shared" si="221"/>
        <v>131174</v>
      </c>
      <c r="I165" s="314">
        <f>'[2]13. Sociálna starostlivosť'!$N$47</f>
        <v>131174</v>
      </c>
      <c r="J165" s="314">
        <f>'[2]13. Sociálna starostlivosť'!$O$47</f>
        <v>0</v>
      </c>
      <c r="K165" s="408">
        <f>'[2]13. Sociálna starostlivosť'!$P$47</f>
        <v>0</v>
      </c>
      <c r="L165" s="297">
        <f t="shared" si="222"/>
        <v>181540</v>
      </c>
      <c r="M165" s="295">
        <f>'[2]13. Sociálna starostlivosť'!$Q$47</f>
        <v>181540</v>
      </c>
      <c r="N165" s="295">
        <f>'[2]13. Sociálna starostlivosť'!$R$47</f>
        <v>0</v>
      </c>
      <c r="O165" s="313">
        <f>'[2]13. Sociálna starostlivosť'!$S$47</f>
        <v>0</v>
      </c>
      <c r="P165" s="297">
        <f t="shared" si="223"/>
        <v>180237</v>
      </c>
      <c r="Q165" s="295">
        <f>'[2]13. Sociálna starostlivosť'!$T$47</f>
        <v>180237</v>
      </c>
      <c r="R165" s="295">
        <f>'[2]13. Sociálna starostlivosť'!$U$47</f>
        <v>0</v>
      </c>
      <c r="S165" s="296">
        <f>'[2]13. Sociálna starostlivosť'!$V$47</f>
        <v>0</v>
      </c>
    </row>
    <row r="166" spans="1:19" ht="15.75" x14ac:dyDescent="0.25">
      <c r="A166" s="149"/>
      <c r="B166" s="322" t="s">
        <v>358</v>
      </c>
      <c r="C166" s="763" t="s">
        <v>359</v>
      </c>
      <c r="D166" s="297">
        <f>SUM(D167:D169)</f>
        <v>76870</v>
      </c>
      <c r="E166" s="295">
        <f t="shared" ref="E166:G166" si="224">SUM(E167:E169)</f>
        <v>76870</v>
      </c>
      <c r="F166" s="295">
        <f t="shared" si="224"/>
        <v>0</v>
      </c>
      <c r="G166" s="296">
        <f t="shared" si="224"/>
        <v>0</v>
      </c>
      <c r="H166" s="314">
        <f>SUM(H167:H169)</f>
        <v>90840</v>
      </c>
      <c r="I166" s="314">
        <f t="shared" ref="I166:K166" si="225">SUM(I167:I169)</f>
        <v>90840</v>
      </c>
      <c r="J166" s="314">
        <f t="shared" si="225"/>
        <v>0</v>
      </c>
      <c r="K166" s="408">
        <f t="shared" si="225"/>
        <v>0</v>
      </c>
      <c r="L166" s="297">
        <f>SUM(L167:L169)</f>
        <v>110120</v>
      </c>
      <c r="M166" s="295">
        <f t="shared" ref="M166:O166" si="226">SUM(M167:M169)</f>
        <v>110120</v>
      </c>
      <c r="N166" s="295">
        <f t="shared" si="226"/>
        <v>0</v>
      </c>
      <c r="O166" s="313">
        <f t="shared" si="226"/>
        <v>0</v>
      </c>
      <c r="P166" s="297">
        <f>SUM(P167:P169)</f>
        <v>110120</v>
      </c>
      <c r="Q166" s="295">
        <f t="shared" ref="Q166:S166" si="227">SUM(Q167:Q169)</f>
        <v>110120</v>
      </c>
      <c r="R166" s="295">
        <f t="shared" si="227"/>
        <v>0</v>
      </c>
      <c r="S166" s="296">
        <f t="shared" si="227"/>
        <v>0</v>
      </c>
    </row>
    <row r="167" spans="1:19" ht="15.75" x14ac:dyDescent="0.25">
      <c r="A167" s="149"/>
      <c r="B167" s="316">
        <v>1</v>
      </c>
      <c r="C167" s="763" t="s">
        <v>360</v>
      </c>
      <c r="D167" s="297">
        <f>SUM(E167:G167)</f>
        <v>36040</v>
      </c>
      <c r="E167" s="295">
        <f>'[1]13. Sociálna starostlivosť'!$H$48</f>
        <v>36040</v>
      </c>
      <c r="F167" s="295">
        <f>'[1]13. Sociálna starostlivosť'!$I$48</f>
        <v>0</v>
      </c>
      <c r="G167" s="296">
        <f>'[1]13. Sociálna starostlivosť'!$J$48</f>
        <v>0</v>
      </c>
      <c r="H167" s="314">
        <f>SUM(I167:K167)</f>
        <v>41940</v>
      </c>
      <c r="I167" s="314">
        <f>'[2]13. Sociálna starostlivosť'!$N$52</f>
        <v>41940</v>
      </c>
      <c r="J167" s="314">
        <f>'[2]13. Sociálna starostlivosť'!$O$52</f>
        <v>0</v>
      </c>
      <c r="K167" s="408">
        <f>'[2]13. Sociálna starostlivosť'!$P$52</f>
        <v>0</v>
      </c>
      <c r="L167" s="297">
        <f>SUM(M167:O167)</f>
        <v>49990</v>
      </c>
      <c r="M167" s="295">
        <f>'[2]13. Sociálna starostlivosť'!$Q$52</f>
        <v>49990</v>
      </c>
      <c r="N167" s="295">
        <f>'[2]13. Sociálna starostlivosť'!$R$52</f>
        <v>0</v>
      </c>
      <c r="O167" s="313">
        <f>'[2]13. Sociálna starostlivosť'!$S$52</f>
        <v>0</v>
      </c>
      <c r="P167" s="297">
        <f>SUM(Q167:S167)</f>
        <v>49990</v>
      </c>
      <c r="Q167" s="295">
        <f>'[2]13. Sociálna starostlivosť'!$T$52</f>
        <v>49990</v>
      </c>
      <c r="R167" s="295">
        <f>'[2]13. Sociálna starostlivosť'!$U$52</f>
        <v>0</v>
      </c>
      <c r="S167" s="296">
        <f>'[2]13. Sociálna starostlivosť'!$V$52</f>
        <v>0</v>
      </c>
    </row>
    <row r="168" spans="1:19" ht="15.75" x14ac:dyDescent="0.25">
      <c r="A168" s="149"/>
      <c r="B168" s="316">
        <v>2</v>
      </c>
      <c r="C168" s="763" t="s">
        <v>361</v>
      </c>
      <c r="D168" s="297">
        <f t="shared" ref="D168:D171" si="228">SUM(E168:G168)</f>
        <v>640</v>
      </c>
      <c r="E168" s="295">
        <f>'[1]13. Sociálna starostlivosť'!$H$52</f>
        <v>640</v>
      </c>
      <c r="F168" s="295">
        <f>'[1]13. Sociálna starostlivosť'!$I$52</f>
        <v>0</v>
      </c>
      <c r="G168" s="296">
        <f>'[1]13. Sociálna starostlivosť'!$J$52</f>
        <v>0</v>
      </c>
      <c r="H168" s="314">
        <f t="shared" ref="H168:H171" si="229">SUM(I168:K168)</f>
        <v>4300</v>
      </c>
      <c r="I168" s="314">
        <f>'[2]13. Sociálna starostlivosť'!$N$56</f>
        <v>4300</v>
      </c>
      <c r="J168" s="314">
        <f>'[2]13. Sociálna starostlivosť'!$O$56</f>
        <v>0</v>
      </c>
      <c r="K168" s="408">
        <f>'[2]13. Sociálna starostlivosť'!$P$56</f>
        <v>0</v>
      </c>
      <c r="L168" s="297">
        <f t="shared" ref="L168:L171" si="230">SUM(M168:O168)</f>
        <v>9760</v>
      </c>
      <c r="M168" s="295">
        <f>'[2]13. Sociálna starostlivosť'!$Q$56</f>
        <v>9760</v>
      </c>
      <c r="N168" s="295">
        <f>'[2]13. Sociálna starostlivosť'!$R$56</f>
        <v>0</v>
      </c>
      <c r="O168" s="313">
        <f>'[2]13. Sociálna starostlivosť'!$S$56</f>
        <v>0</v>
      </c>
      <c r="P168" s="297">
        <f t="shared" ref="P168:P171" si="231">SUM(Q168:S168)</f>
        <v>9760</v>
      </c>
      <c r="Q168" s="295">
        <f>'[2]13. Sociálna starostlivosť'!$T$56</f>
        <v>9760</v>
      </c>
      <c r="R168" s="295">
        <f>'[2]13. Sociálna starostlivosť'!$U$56</f>
        <v>0</v>
      </c>
      <c r="S168" s="296">
        <f>'[2]13. Sociálna starostlivosť'!$V$56</f>
        <v>0</v>
      </c>
    </row>
    <row r="169" spans="1:19" ht="15.75" x14ac:dyDescent="0.25">
      <c r="A169" s="149"/>
      <c r="B169" s="316">
        <v>3</v>
      </c>
      <c r="C169" s="763" t="s">
        <v>362</v>
      </c>
      <c r="D169" s="297">
        <f t="shared" si="228"/>
        <v>40190</v>
      </c>
      <c r="E169" s="295">
        <f>'[1]13. Sociálna starostlivosť'!$H$54</f>
        <v>40190</v>
      </c>
      <c r="F169" s="295">
        <f>'[1]13. Sociálna starostlivosť'!$I$54</f>
        <v>0</v>
      </c>
      <c r="G169" s="296">
        <f>'[1]13. Sociálna starostlivosť'!$J$54</f>
        <v>0</v>
      </c>
      <c r="H169" s="314">
        <f t="shared" si="229"/>
        <v>44600</v>
      </c>
      <c r="I169" s="314">
        <f>'[2]13. Sociálna starostlivosť'!$N$58</f>
        <v>44600</v>
      </c>
      <c r="J169" s="314">
        <f>'[2]13. Sociálna starostlivosť'!$O$58</f>
        <v>0</v>
      </c>
      <c r="K169" s="408">
        <f>'[2]13. Sociálna starostlivosť'!$P$58</f>
        <v>0</v>
      </c>
      <c r="L169" s="297">
        <f t="shared" si="230"/>
        <v>50370</v>
      </c>
      <c r="M169" s="295">
        <f>'[2]13. Sociálna starostlivosť'!$Q$58</f>
        <v>50370</v>
      </c>
      <c r="N169" s="295">
        <f>'[2]13. Sociálna starostlivosť'!$R$58</f>
        <v>0</v>
      </c>
      <c r="O169" s="313">
        <f>'[2]13. Sociálna starostlivosť'!$S$58</f>
        <v>0</v>
      </c>
      <c r="P169" s="297">
        <f t="shared" si="231"/>
        <v>50370</v>
      </c>
      <c r="Q169" s="295">
        <f>'[2]13. Sociálna starostlivosť'!$T$58</f>
        <v>50370</v>
      </c>
      <c r="R169" s="295">
        <f>'[2]13. Sociálna starostlivosť'!$U$58</f>
        <v>0</v>
      </c>
      <c r="S169" s="296">
        <f>'[2]13. Sociálna starostlivosť'!$V$58</f>
        <v>0</v>
      </c>
    </row>
    <row r="170" spans="1:19" ht="15.75" x14ac:dyDescent="0.25">
      <c r="A170" s="149"/>
      <c r="B170" s="322" t="s">
        <v>363</v>
      </c>
      <c r="C170" s="763" t="s">
        <v>364</v>
      </c>
      <c r="D170" s="297">
        <f t="shared" si="228"/>
        <v>4670</v>
      </c>
      <c r="E170" s="295">
        <f>'[1]13. Sociálna starostlivosť'!$H$57</f>
        <v>4670</v>
      </c>
      <c r="F170" s="295">
        <f>'[1]13. Sociálna starostlivosť'!$I$57</f>
        <v>0</v>
      </c>
      <c r="G170" s="296">
        <f>'[1]13. Sociálna starostlivosť'!$J$57</f>
        <v>0</v>
      </c>
      <c r="H170" s="314">
        <f t="shared" si="229"/>
        <v>5620</v>
      </c>
      <c r="I170" s="314">
        <f>'[2]13. Sociálna starostlivosť'!$N$61</f>
        <v>5620</v>
      </c>
      <c r="J170" s="314">
        <f>'[2]13. Sociálna starostlivosť'!$O$61</f>
        <v>0</v>
      </c>
      <c r="K170" s="408">
        <f>'[2]13. Sociálna starostlivosť'!$P$61</f>
        <v>0</v>
      </c>
      <c r="L170" s="297">
        <f t="shared" si="230"/>
        <v>6050</v>
      </c>
      <c r="M170" s="295">
        <f>'[2]13. Sociálna starostlivosť'!$Q$61</f>
        <v>6050</v>
      </c>
      <c r="N170" s="295">
        <f>'[2]13. Sociálna starostlivosť'!$R$61</f>
        <v>0</v>
      </c>
      <c r="O170" s="313">
        <f>'[2]13. Sociálna starostlivosť'!$S$61</f>
        <v>0</v>
      </c>
      <c r="P170" s="297">
        <f t="shared" si="231"/>
        <v>6050</v>
      </c>
      <c r="Q170" s="295">
        <f>'[2]13. Sociálna starostlivosť'!$T$61</f>
        <v>6050</v>
      </c>
      <c r="R170" s="295">
        <f>'[2]13. Sociálna starostlivosť'!$U$61</f>
        <v>0</v>
      </c>
      <c r="S170" s="296">
        <f>'[2]13. Sociálna starostlivosť'!$V$61</f>
        <v>0</v>
      </c>
    </row>
    <row r="171" spans="1:19" ht="15.75" x14ac:dyDescent="0.25">
      <c r="A171" s="152"/>
      <c r="B171" s="322" t="s">
        <v>365</v>
      </c>
      <c r="C171" s="763" t="s">
        <v>366</v>
      </c>
      <c r="D171" s="297">
        <f t="shared" si="228"/>
        <v>510.2</v>
      </c>
      <c r="E171" s="295">
        <f>'[1]13. Sociálna starostlivosť'!$H$59</f>
        <v>510.2</v>
      </c>
      <c r="F171" s="295">
        <f>'[1]13. Sociálna starostlivosť'!$I$59</f>
        <v>0</v>
      </c>
      <c r="G171" s="296">
        <f>'[1]13. Sociálna starostlivosť'!$J$59</f>
        <v>0</v>
      </c>
      <c r="H171" s="314">
        <f t="shared" si="229"/>
        <v>637.87</v>
      </c>
      <c r="I171" s="314">
        <f>'[2]13. Sociálna starostlivosť'!$N$63</f>
        <v>637.87</v>
      </c>
      <c r="J171" s="314">
        <f>'[2]13. Sociálna starostlivosť'!$O$63</f>
        <v>0</v>
      </c>
      <c r="K171" s="408">
        <f>'[2]13. Sociálna starostlivosť'!$P$63</f>
        <v>0</v>
      </c>
      <c r="L171" s="297">
        <f t="shared" si="230"/>
        <v>11685</v>
      </c>
      <c r="M171" s="295">
        <f>'[2]13. Sociálna starostlivosť'!$Q$63</f>
        <v>11685</v>
      </c>
      <c r="N171" s="295">
        <f>'[2]13. Sociálna starostlivosť'!$R$63</f>
        <v>0</v>
      </c>
      <c r="O171" s="313">
        <f>'[2]13. Sociálna starostlivosť'!$S$63</f>
        <v>0</v>
      </c>
      <c r="P171" s="297">
        <f t="shared" si="231"/>
        <v>1090.96</v>
      </c>
      <c r="Q171" s="295">
        <f>'[2]13. Sociálna starostlivosť'!$T$63</f>
        <v>1090.96</v>
      </c>
      <c r="R171" s="295">
        <f>'[2]13. Sociálna starostlivosť'!$U$63</f>
        <v>0</v>
      </c>
      <c r="S171" s="296">
        <f>'[2]13. Sociálna starostlivosť'!$V$63</f>
        <v>0</v>
      </c>
    </row>
    <row r="172" spans="1:19" ht="15.75" x14ac:dyDescent="0.25">
      <c r="A172" s="149"/>
      <c r="B172" s="329" t="s">
        <v>367</v>
      </c>
      <c r="C172" s="776" t="s">
        <v>368</v>
      </c>
      <c r="D172" s="297">
        <f>SUM(D173)</f>
        <v>21005.609999999997</v>
      </c>
      <c r="E172" s="295">
        <f t="shared" ref="E172:G172" si="232">SUM(E173)</f>
        <v>21005.609999999997</v>
      </c>
      <c r="F172" s="295">
        <f t="shared" si="232"/>
        <v>0</v>
      </c>
      <c r="G172" s="296">
        <f t="shared" si="232"/>
        <v>0</v>
      </c>
      <c r="H172" s="314">
        <f>SUM(H173)</f>
        <v>30467.989999999998</v>
      </c>
      <c r="I172" s="314">
        <f t="shared" ref="I172:K172" si="233">SUM(I173)</f>
        <v>30467.989999999998</v>
      </c>
      <c r="J172" s="314">
        <f t="shared" si="233"/>
        <v>0</v>
      </c>
      <c r="K172" s="408">
        <f t="shared" si="233"/>
        <v>0</v>
      </c>
      <c r="L172" s="297">
        <f>SUM(L173)</f>
        <v>39909</v>
      </c>
      <c r="M172" s="295">
        <f t="shared" ref="M172:O172" si="234">SUM(M173)</f>
        <v>39909</v>
      </c>
      <c r="N172" s="295">
        <f t="shared" si="234"/>
        <v>0</v>
      </c>
      <c r="O172" s="313">
        <f t="shared" si="234"/>
        <v>0</v>
      </c>
      <c r="P172" s="297">
        <f>SUM(P173)</f>
        <v>21081.25</v>
      </c>
      <c r="Q172" s="295">
        <f t="shared" ref="Q172:S172" si="235">SUM(Q173)</f>
        <v>21081.25</v>
      </c>
      <c r="R172" s="295">
        <f t="shared" si="235"/>
        <v>0</v>
      </c>
      <c r="S172" s="296">
        <f t="shared" si="235"/>
        <v>0</v>
      </c>
    </row>
    <row r="173" spans="1:19" ht="15.75" x14ac:dyDescent="0.25">
      <c r="A173" s="149"/>
      <c r="B173" s="330">
        <v>1</v>
      </c>
      <c r="C173" s="778" t="s">
        <v>369</v>
      </c>
      <c r="D173" s="297">
        <f>SUM(E173:G173)</f>
        <v>21005.609999999997</v>
      </c>
      <c r="E173" s="295">
        <f>'[1]13. Sociálna starostlivosť'!$H$71</f>
        <v>21005.609999999997</v>
      </c>
      <c r="F173" s="295">
        <f>'[1]13. Sociálna starostlivosť'!$I$71</f>
        <v>0</v>
      </c>
      <c r="G173" s="296">
        <f>'[1]13. Sociálna starostlivosť'!$J$71</f>
        <v>0</v>
      </c>
      <c r="H173" s="314">
        <f>SUM(I173:K173)</f>
        <v>30467.989999999998</v>
      </c>
      <c r="I173" s="314">
        <f>'[2]13. Sociálna starostlivosť'!$N$75</f>
        <v>30467.989999999998</v>
      </c>
      <c r="J173" s="314">
        <f>'[2]13. Sociálna starostlivosť'!$O$75</f>
        <v>0</v>
      </c>
      <c r="K173" s="408">
        <f>'[2]13. Sociálna starostlivosť'!$P$75</f>
        <v>0</v>
      </c>
      <c r="L173" s="297">
        <f>SUM(M173:O173)</f>
        <v>39909</v>
      </c>
      <c r="M173" s="295">
        <f>'[2]13. Sociálna starostlivosť'!$Q$75</f>
        <v>39909</v>
      </c>
      <c r="N173" s="295">
        <f>'[2]13. Sociálna starostlivosť'!$R$75</f>
        <v>0</v>
      </c>
      <c r="O173" s="313">
        <f>'[2]13. Sociálna starostlivosť'!$S$75</f>
        <v>0</v>
      </c>
      <c r="P173" s="297">
        <f>SUM(Q173:S173)</f>
        <v>21081.25</v>
      </c>
      <c r="Q173" s="295">
        <f>'[2]13. Sociálna starostlivosť'!$T$75</f>
        <v>21081.25</v>
      </c>
      <c r="R173" s="295">
        <f>'[2]13. Sociálna starostlivosť'!$U$75</f>
        <v>0</v>
      </c>
      <c r="S173" s="296">
        <f>'[2]13. Sociálna starostlivosť'!$V$75</f>
        <v>0</v>
      </c>
    </row>
    <row r="174" spans="1:19" ht="15.75" x14ac:dyDescent="0.25">
      <c r="A174" s="152"/>
      <c r="B174" s="331" t="s">
        <v>370</v>
      </c>
      <c r="C174" s="778" t="s">
        <v>371</v>
      </c>
      <c r="D174" s="297">
        <f t="shared" ref="D174:D175" si="236">SUM(E174:G174)</f>
        <v>0</v>
      </c>
      <c r="E174" s="295">
        <f>'[1]13. Sociálna starostlivosť'!$H$95</f>
        <v>0</v>
      </c>
      <c r="F174" s="295">
        <f>'[1]13. Sociálna starostlivosť'!$I$95</f>
        <v>0</v>
      </c>
      <c r="G174" s="296">
        <f>'[1]13. Sociálna starostlivosť'!$J$95</f>
        <v>0</v>
      </c>
      <c r="H174" s="314">
        <f t="shared" ref="H174:H175" si="237">SUM(I174:K174)</f>
        <v>0</v>
      </c>
      <c r="I174" s="314">
        <f>'[2]13. Sociálna starostlivosť'!$N$100</f>
        <v>0</v>
      </c>
      <c r="J174" s="314">
        <f>'[2]13. Sociálna starostlivosť'!$O$100</f>
        <v>0</v>
      </c>
      <c r="K174" s="408">
        <f>'[2]13. Sociálna starostlivosť'!$P$100</f>
        <v>0</v>
      </c>
      <c r="L174" s="297">
        <f t="shared" ref="L174:L175" si="238">SUM(M174:O174)</f>
        <v>0</v>
      </c>
      <c r="M174" s="295">
        <f>'[2]13. Sociálna starostlivosť'!$Q$100</f>
        <v>0</v>
      </c>
      <c r="N174" s="295">
        <f>'[2]13. Sociálna starostlivosť'!$R$100</f>
        <v>0</v>
      </c>
      <c r="O174" s="313">
        <f>'[2]13. Sociálna starostlivosť'!$S$100</f>
        <v>0</v>
      </c>
      <c r="P174" s="297">
        <f t="shared" ref="P174:P175" si="239">SUM(Q174:S174)</f>
        <v>0</v>
      </c>
      <c r="Q174" s="295">
        <f>'[2]13. Sociálna starostlivosť'!$T$100</f>
        <v>0</v>
      </c>
      <c r="R174" s="295">
        <f>'[2]13. Sociálna starostlivosť'!$U$100</f>
        <v>0</v>
      </c>
      <c r="S174" s="296">
        <f>'[2]13. Sociálna starostlivosť'!$V$100</f>
        <v>0</v>
      </c>
    </row>
    <row r="175" spans="1:19" ht="16.5" thickBot="1" x14ac:dyDescent="0.3">
      <c r="A175" s="152"/>
      <c r="B175" s="323" t="s">
        <v>394</v>
      </c>
      <c r="C175" s="779" t="s">
        <v>395</v>
      </c>
      <c r="D175" s="305">
        <f t="shared" si="236"/>
        <v>94332.040000000008</v>
      </c>
      <c r="E175" s="306">
        <f>'[1]13. Sociálna starostlivosť'!$H$97</f>
        <v>94332.040000000008</v>
      </c>
      <c r="F175" s="306">
        <f>'[1]13. Sociálna starostlivosť'!$I$97</f>
        <v>0</v>
      </c>
      <c r="G175" s="307">
        <f>'[1]13. Sociálna starostlivosť'!$J$97</f>
        <v>0</v>
      </c>
      <c r="H175" s="398">
        <f t="shared" si="237"/>
        <v>100450</v>
      </c>
      <c r="I175" s="398">
        <f>'[2]13. Sociálna starostlivosť'!$N$102</f>
        <v>100450</v>
      </c>
      <c r="J175" s="398">
        <f>'[2]13. Sociálna starostlivosť'!$O$102</f>
        <v>0</v>
      </c>
      <c r="K175" s="409">
        <f>'[2]13. Sociálna starostlivosť'!$P$102</f>
        <v>0</v>
      </c>
      <c r="L175" s="305">
        <f t="shared" si="238"/>
        <v>113520</v>
      </c>
      <c r="M175" s="306">
        <f>'[2]13. Sociálna starostlivosť'!$Q$102</f>
        <v>113520</v>
      </c>
      <c r="N175" s="306">
        <f>'[2]13. Sociálna starostlivosť'!$R$102</f>
        <v>0</v>
      </c>
      <c r="O175" s="387">
        <f>'[2]13. Sociálna starostlivosť'!$S$102</f>
        <v>0</v>
      </c>
      <c r="P175" s="305">
        <f t="shared" si="239"/>
        <v>112364.82</v>
      </c>
      <c r="Q175" s="306">
        <f>'[2]13. Sociálna starostlivosť'!$T$102</f>
        <v>112364.82</v>
      </c>
      <c r="R175" s="306">
        <f>'[2]13. Sociálna starostlivosť'!$U$102</f>
        <v>0</v>
      </c>
      <c r="S175" s="307">
        <f>'[2]13. Sociálna starostlivosť'!$V$102</f>
        <v>0</v>
      </c>
    </row>
    <row r="176" spans="1:19" s="151" customFormat="1" ht="17.25" thickBot="1" x14ac:dyDescent="0.35">
      <c r="A176" s="153"/>
      <c r="B176" s="332" t="s">
        <v>372</v>
      </c>
      <c r="C176" s="780"/>
      <c r="D176" s="430">
        <f>SUM(E176:G176)</f>
        <v>345431.94</v>
      </c>
      <c r="E176" s="431">
        <f>'[1]14. Bývanie'!$H$22</f>
        <v>283239.01</v>
      </c>
      <c r="F176" s="431">
        <f>'[1]14. Bývanie'!$I$22</f>
        <v>0</v>
      </c>
      <c r="G176" s="432">
        <f>'[1]14. Bývanie'!$J$22</f>
        <v>62192.93</v>
      </c>
      <c r="H176" s="431">
        <f>SUM(I176:K176)</f>
        <v>1875036.38</v>
      </c>
      <c r="I176" s="431">
        <f>'[2]14. Bývanie'!$N$24</f>
        <v>291370.23</v>
      </c>
      <c r="J176" s="431">
        <f>'[2]14. Bývanie'!$O$24</f>
        <v>1514000</v>
      </c>
      <c r="K176" s="432">
        <f>'[2]14. Bývanie'!$P$24</f>
        <v>69666.149999999994</v>
      </c>
      <c r="L176" s="430">
        <f>SUM(M176:O176)</f>
        <v>5804385</v>
      </c>
      <c r="M176" s="431">
        <f>'[2]14. Bývanie'!$Q$24</f>
        <v>425200</v>
      </c>
      <c r="N176" s="431">
        <f>'[2]14. Bývanie'!$R$24</f>
        <v>5269000</v>
      </c>
      <c r="O176" s="455">
        <f>'[2]14. Bývanie'!$S$24</f>
        <v>110185</v>
      </c>
      <c r="P176" s="430">
        <f>SUM(Q176:S176)</f>
        <v>5725986.0300000003</v>
      </c>
      <c r="Q176" s="431">
        <f>'[2]14. Bývanie'!$T$24</f>
        <v>334945.53999999998</v>
      </c>
      <c r="R176" s="431">
        <f>'[2]14. Bývanie'!$U$24</f>
        <v>5269000</v>
      </c>
      <c r="S176" s="432">
        <f>'[2]14. Bývanie'!$V$24</f>
        <v>122040.48999999999</v>
      </c>
    </row>
    <row r="177" spans="1:19" s="151" customFormat="1" ht="15.75" x14ac:dyDescent="0.25">
      <c r="A177" s="153"/>
      <c r="B177" s="318" t="s">
        <v>373</v>
      </c>
      <c r="C177" s="775"/>
      <c r="D177" s="308">
        <f>SUM(D178:D180)</f>
        <v>4810034.32</v>
      </c>
      <c r="E177" s="309">
        <f t="shared" ref="E177:G177" si="240">SUM(E178:E180)</f>
        <v>1556044.58</v>
      </c>
      <c r="F177" s="309">
        <f t="shared" si="240"/>
        <v>0</v>
      </c>
      <c r="G177" s="310">
        <f t="shared" si="240"/>
        <v>3253989.74</v>
      </c>
      <c r="H177" s="397">
        <f>SUM(H178:H180)</f>
        <v>2003415.1800000002</v>
      </c>
      <c r="I177" s="309">
        <f t="shared" ref="I177:K177" si="241">SUM(I178:I180)</f>
        <v>1745893.84</v>
      </c>
      <c r="J177" s="309">
        <f t="shared" si="241"/>
        <v>31500</v>
      </c>
      <c r="K177" s="386">
        <f t="shared" si="241"/>
        <v>226021.34</v>
      </c>
      <c r="L177" s="308">
        <f>SUM(L178:L180)</f>
        <v>7635520</v>
      </c>
      <c r="M177" s="309">
        <f t="shared" ref="M177:O177" si="242">SUM(M178:M180)</f>
        <v>2103505</v>
      </c>
      <c r="N177" s="309">
        <f t="shared" si="242"/>
        <v>2900</v>
      </c>
      <c r="O177" s="386">
        <f t="shared" si="242"/>
        <v>5529115</v>
      </c>
      <c r="P177" s="308">
        <f>SUM(P178:P180)</f>
        <v>7490892.7700000005</v>
      </c>
      <c r="Q177" s="309">
        <f t="shared" ref="Q177:S177" si="243">SUM(Q178:Q180)</f>
        <v>2043600.59</v>
      </c>
      <c r="R177" s="309">
        <f t="shared" si="243"/>
        <v>0</v>
      </c>
      <c r="S177" s="310">
        <f t="shared" si="243"/>
        <v>5447292.1800000006</v>
      </c>
    </row>
    <row r="178" spans="1:19" ht="15.75" x14ac:dyDescent="0.25">
      <c r="A178" s="149"/>
      <c r="B178" s="331" t="s">
        <v>417</v>
      </c>
      <c r="C178" s="778" t="s">
        <v>422</v>
      </c>
      <c r="D178" s="297">
        <f>SUM(E178:G178)</f>
        <v>1502684.53</v>
      </c>
      <c r="E178" s="295">
        <f>'[1]15. Administratíva'!$H$4</f>
        <v>1502684.53</v>
      </c>
      <c r="F178" s="295">
        <f>'[1]15. Administratíva'!$I$4</f>
        <v>0</v>
      </c>
      <c r="G178" s="296">
        <f>'[1]15. Administratíva'!$J$4</f>
        <v>0</v>
      </c>
      <c r="H178" s="314">
        <f>SUM(I178:K178)</f>
        <v>1757690.7000000002</v>
      </c>
      <c r="I178" s="295">
        <f>'[2]15. Administratíva'!$N$4</f>
        <v>1726190.7000000002</v>
      </c>
      <c r="J178" s="295">
        <f>'[2]15. Administratíva'!$O$4</f>
        <v>31500</v>
      </c>
      <c r="K178" s="313">
        <f>'[2]15. Administratíva'!$P$4</f>
        <v>0</v>
      </c>
      <c r="L178" s="297">
        <f>SUM(M178:O178)</f>
        <v>2036990</v>
      </c>
      <c r="M178" s="295">
        <f>'[2]15. Administratíva'!$Q$4</f>
        <v>2034090</v>
      </c>
      <c r="N178" s="295">
        <f>'[2]15. Administratíva'!$R$4</f>
        <v>2900</v>
      </c>
      <c r="O178" s="313">
        <f>'[2]15. Administratíva'!$S$4</f>
        <v>0</v>
      </c>
      <c r="P178" s="297">
        <f>SUM(Q178:S178)</f>
        <v>1974510.08</v>
      </c>
      <c r="Q178" s="295">
        <f>'[2]15. Administratíva'!$T$4</f>
        <v>1974510.08</v>
      </c>
      <c r="R178" s="295">
        <f>'[2]15. Administratíva'!$U$4</f>
        <v>0</v>
      </c>
      <c r="S178" s="296">
        <f>'[2]15. Administratíva'!$V$4</f>
        <v>0</v>
      </c>
    </row>
    <row r="179" spans="1:19" ht="15.75" x14ac:dyDescent="0.25">
      <c r="A179" s="149"/>
      <c r="B179" s="331" t="s">
        <v>418</v>
      </c>
      <c r="C179" s="778" t="s">
        <v>420</v>
      </c>
      <c r="D179" s="297">
        <f t="shared" ref="D179:D180" si="244">SUM(E179:G179)</f>
        <v>0</v>
      </c>
      <c r="E179" s="295">
        <f>'[2]15. Administratíva'!$H$99</f>
        <v>0</v>
      </c>
      <c r="F179" s="295">
        <f>'[2]15. Administratíva'!$I$99</f>
        <v>0</v>
      </c>
      <c r="G179" s="296">
        <f>'[2]15. Administratíva'!$J$99</f>
        <v>0</v>
      </c>
      <c r="H179" s="314">
        <f t="shared" ref="H179:H180" si="245">SUM(I179:K179)</f>
        <v>0</v>
      </c>
      <c r="I179" s="295">
        <f>'[2]15. Administratíva'!$N$99</f>
        <v>0</v>
      </c>
      <c r="J179" s="295">
        <f>'[2]15. Administratíva'!$O$99</f>
        <v>0</v>
      </c>
      <c r="K179" s="313">
        <f>'[2]15. Administratíva'!$P$99</f>
        <v>0</v>
      </c>
      <c r="L179" s="297">
        <f t="shared" ref="L179:L180" si="246">SUM(M179:O179)</f>
        <v>0</v>
      </c>
      <c r="M179" s="295">
        <f>'[2]15. Administratíva'!$Q$99</f>
        <v>0</v>
      </c>
      <c r="N179" s="295">
        <f>'[2]15. Administratíva'!$R$99</f>
        <v>0</v>
      </c>
      <c r="O179" s="313">
        <f>'[2]15. Administratíva'!$S$99</f>
        <v>0</v>
      </c>
      <c r="P179" s="297">
        <f t="shared" ref="P179:P180" si="247">SUM(Q179:S179)</f>
        <v>0</v>
      </c>
      <c r="Q179" s="295">
        <f>'[2]15. Administratíva'!$T$99</f>
        <v>0</v>
      </c>
      <c r="R179" s="295">
        <f>'[2]15. Administratíva'!$U$99</f>
        <v>0</v>
      </c>
      <c r="S179" s="296">
        <f>'[2]15. Administratíva'!$V$99</f>
        <v>0</v>
      </c>
    </row>
    <row r="180" spans="1:19" ht="16.5" thickBot="1" x14ac:dyDescent="0.3">
      <c r="A180" s="152"/>
      <c r="B180" s="333" t="s">
        <v>419</v>
      </c>
      <c r="C180" s="778" t="s">
        <v>421</v>
      </c>
      <c r="D180" s="305">
        <f t="shared" si="244"/>
        <v>3307349.79</v>
      </c>
      <c r="E180" s="306">
        <f>'[1]15. Administratíva'!$H$96</f>
        <v>53360.05</v>
      </c>
      <c r="F180" s="306">
        <f>'[1]15. Administratíva'!$I$96</f>
        <v>0</v>
      </c>
      <c r="G180" s="307">
        <f>'[1]15. Administratíva'!$J$96</f>
        <v>3253989.74</v>
      </c>
      <c r="H180" s="398">
        <f t="shared" si="245"/>
        <v>245724.47999999998</v>
      </c>
      <c r="I180" s="306">
        <f>'[2]15. Administratíva'!$N$100</f>
        <v>19703.14</v>
      </c>
      <c r="J180" s="306">
        <f>'[2]15. Administratíva'!$O$100</f>
        <v>0</v>
      </c>
      <c r="K180" s="387">
        <f>'[2]15. Administratíva'!$P$100</f>
        <v>226021.34</v>
      </c>
      <c r="L180" s="305">
        <f t="shared" si="246"/>
        <v>5598530</v>
      </c>
      <c r="M180" s="306">
        <f>'[2]15. Administratíva'!$Q$100</f>
        <v>69415</v>
      </c>
      <c r="N180" s="306">
        <f>'[2]15. Administratíva'!$R$100</f>
        <v>0</v>
      </c>
      <c r="O180" s="387">
        <f>'[2]15. Administratíva'!$S$100</f>
        <v>5529115</v>
      </c>
      <c r="P180" s="305">
        <f t="shared" si="247"/>
        <v>5516382.6900000004</v>
      </c>
      <c r="Q180" s="306">
        <f>'[2]15. Administratíva'!$T$100</f>
        <v>69090.510000000009</v>
      </c>
      <c r="R180" s="306">
        <f>'[2]15. Administratíva'!$U$100</f>
        <v>0</v>
      </c>
      <c r="S180" s="307">
        <f>'[2]15. Administratíva'!$V$100</f>
        <v>5447292.1800000006</v>
      </c>
    </row>
    <row r="183" spans="1:19" x14ac:dyDescent="0.2">
      <c r="A183" s="152"/>
    </row>
    <row r="184" spans="1:19" x14ac:dyDescent="0.2">
      <c r="A184" s="149"/>
    </row>
    <row r="185" spans="1:19" x14ac:dyDescent="0.2">
      <c r="A185" s="149"/>
    </row>
    <row r="186" spans="1:19" x14ac:dyDescent="0.2">
      <c r="A186" s="149"/>
    </row>
    <row r="187" spans="1:19" x14ac:dyDescent="0.2">
      <c r="A187" s="149"/>
    </row>
    <row r="188" spans="1:19" x14ac:dyDescent="0.2">
      <c r="A188" s="149"/>
    </row>
    <row r="189" spans="1:19" x14ac:dyDescent="0.2">
      <c r="A189" s="152"/>
    </row>
    <row r="190" spans="1:19" x14ac:dyDescent="0.2">
      <c r="A190" s="152"/>
    </row>
    <row r="191" spans="1:19" x14ac:dyDescent="0.2">
      <c r="A191" s="149"/>
    </row>
    <row r="192" spans="1:19" x14ac:dyDescent="0.2">
      <c r="A192" s="147"/>
    </row>
    <row r="193" spans="1:1" x14ac:dyDescent="0.2">
      <c r="A193" s="147"/>
    </row>
    <row r="194" spans="1:1" x14ac:dyDescent="0.2">
      <c r="A194" s="147"/>
    </row>
    <row r="195" spans="1:1" x14ac:dyDescent="0.2">
      <c r="A195" s="147"/>
    </row>
    <row r="196" spans="1:1" x14ac:dyDescent="0.2">
      <c r="A196" s="147"/>
    </row>
    <row r="197" spans="1:1" x14ac:dyDescent="0.2">
      <c r="A197" s="147"/>
    </row>
    <row r="198" spans="1:1" x14ac:dyDescent="0.2">
      <c r="A198" s="147"/>
    </row>
    <row r="199" spans="1:1" x14ac:dyDescent="0.2">
      <c r="A199" s="152"/>
    </row>
  </sheetData>
  <sheetProtection selectLockedCells="1" selectUnlockedCells="1"/>
  <mergeCells count="6">
    <mergeCell ref="B1:S1"/>
    <mergeCell ref="L2:O3"/>
    <mergeCell ref="P2:S3"/>
    <mergeCell ref="B3:C4"/>
    <mergeCell ref="D2:G3"/>
    <mergeCell ref="H2:K3"/>
  </mergeCells>
  <phoneticPr fontId="0" type="noConversion"/>
  <pageMargins left="0" right="0" top="0" bottom="0" header="0.51181102362204722" footer="0.51181102362204722"/>
  <pageSetup paperSize="9" scale="57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E1"/>
    </sheetView>
  </sheetViews>
  <sheetFormatPr defaultColWidth="34.28515625" defaultRowHeight="12.75" x14ac:dyDescent="0.2"/>
  <cols>
    <col min="1" max="1" width="59.42578125" style="124" bestFit="1" customWidth="1"/>
    <col min="2" max="5" width="20.5703125" style="400" customWidth="1"/>
    <col min="6" max="6" width="9.140625" style="124" customWidth="1"/>
    <col min="7" max="7" width="20.42578125" style="124" customWidth="1"/>
    <col min="8" max="8" width="9.140625" style="124" customWidth="1"/>
    <col min="9" max="9" width="38.140625" style="124" customWidth="1"/>
    <col min="10" max="13" width="15.5703125" style="124" customWidth="1"/>
    <col min="14" max="246" width="9.140625" style="124" customWidth="1"/>
    <col min="247" max="16384" width="34.28515625" style="124"/>
  </cols>
  <sheetData>
    <row r="1" spans="1:9" ht="27.75" customHeight="1" thickBot="1" x14ac:dyDescent="0.4">
      <c r="A1" s="796" t="s">
        <v>759</v>
      </c>
      <c r="B1" s="796"/>
      <c r="C1" s="796"/>
      <c r="D1" s="796"/>
      <c r="E1" s="796"/>
    </row>
    <row r="2" spans="1:9" ht="36.75" thickBot="1" x14ac:dyDescent="0.3">
      <c r="A2" s="373" t="s">
        <v>403</v>
      </c>
      <c r="B2" s="374" t="s">
        <v>601</v>
      </c>
      <c r="C2" s="544" t="s">
        <v>761</v>
      </c>
      <c r="D2" s="374" t="s">
        <v>509</v>
      </c>
      <c r="E2" s="544" t="s">
        <v>640</v>
      </c>
    </row>
    <row r="3" spans="1:9" ht="20.25" customHeight="1" x14ac:dyDescent="0.25">
      <c r="A3" s="371" t="s">
        <v>404</v>
      </c>
      <c r="B3" s="372">
        <f>'príjmy '!B3</f>
        <v>15086193.5</v>
      </c>
      <c r="C3" s="545">
        <f>'príjmy '!C3</f>
        <v>16902365.120000001</v>
      </c>
      <c r="D3" s="372">
        <f>'príjmy '!D3</f>
        <v>18983403</v>
      </c>
      <c r="E3" s="545">
        <f>'príjmy '!E3</f>
        <v>18846856.07</v>
      </c>
      <c r="F3" s="403">
        <f>E3/D3*100</f>
        <v>99.280703623054308</v>
      </c>
    </row>
    <row r="4" spans="1:9" ht="21.75" customHeight="1" x14ac:dyDescent="0.25">
      <c r="A4" s="128" t="s">
        <v>405</v>
      </c>
      <c r="B4" s="141">
        <f>'výdavky '!E5</f>
        <v>13839112.629999999</v>
      </c>
      <c r="C4" s="546">
        <f>'výdavky '!I5</f>
        <v>15984888.049999999</v>
      </c>
      <c r="D4" s="141">
        <f>'výdavky '!M5</f>
        <v>18600087</v>
      </c>
      <c r="E4" s="546">
        <f>'výdavky '!Q5</f>
        <v>17806018.689999998</v>
      </c>
      <c r="F4" s="403">
        <f>E4/D4*100</f>
        <v>95.730835506307031</v>
      </c>
    </row>
    <row r="5" spans="1:9" ht="21" customHeight="1" x14ac:dyDescent="0.25">
      <c r="A5" s="128" t="s">
        <v>379</v>
      </c>
      <c r="B5" s="141">
        <f t="shared" ref="B5:C5" si="0">B3-B4</f>
        <v>1247080.870000001</v>
      </c>
      <c r="C5" s="546">
        <f t="shared" si="0"/>
        <v>917477.07000000216</v>
      </c>
      <c r="D5" s="141">
        <f t="shared" ref="D5:E5" si="1">D3-D4</f>
        <v>383316</v>
      </c>
      <c r="E5" s="546">
        <f t="shared" si="1"/>
        <v>1040837.3800000027</v>
      </c>
      <c r="F5" s="403"/>
    </row>
    <row r="6" spans="1:9" ht="18" x14ac:dyDescent="0.25">
      <c r="A6" s="128"/>
      <c r="B6" s="141"/>
      <c r="C6" s="546"/>
      <c r="D6" s="141"/>
      <c r="E6" s="546"/>
      <c r="F6" s="403"/>
      <c r="I6" s="125"/>
    </row>
    <row r="7" spans="1:9" ht="21.75" customHeight="1" x14ac:dyDescent="0.25">
      <c r="A7" s="128" t="s">
        <v>397</v>
      </c>
      <c r="B7" s="141">
        <f>'príjmy '!B102</f>
        <v>520618.15</v>
      </c>
      <c r="C7" s="546">
        <f>'príjmy '!C102</f>
        <v>3008344.36</v>
      </c>
      <c r="D7" s="141">
        <f>'príjmy '!D102</f>
        <v>1675700</v>
      </c>
      <c r="E7" s="546">
        <f>'príjmy '!E102</f>
        <v>1691115.1400000001</v>
      </c>
      <c r="F7" s="403">
        <f>E7/D7*100</f>
        <v>100.919922420481</v>
      </c>
    </row>
    <row r="8" spans="1:9" ht="21" customHeight="1" x14ac:dyDescent="0.25">
      <c r="A8" s="128" t="s">
        <v>398</v>
      </c>
      <c r="B8" s="141">
        <f>'výdavky '!F5</f>
        <v>1274924.6299999999</v>
      </c>
      <c r="C8" s="546">
        <f>'výdavky '!J5</f>
        <v>6241945.2699999996</v>
      </c>
      <c r="D8" s="141">
        <f>'výdavky '!N5</f>
        <v>8533169</v>
      </c>
      <c r="E8" s="546">
        <f>'výdavky '!R5</f>
        <v>8262797.8000000007</v>
      </c>
      <c r="F8" s="403">
        <f>E8/D8*100</f>
        <v>96.831526482131096</v>
      </c>
    </row>
    <row r="9" spans="1:9" ht="21.75" customHeight="1" x14ac:dyDescent="0.25">
      <c r="A9" s="128" t="s">
        <v>379</v>
      </c>
      <c r="B9" s="141">
        <f t="shared" ref="B9:C9" si="2">B7-B8</f>
        <v>-754306.47999999986</v>
      </c>
      <c r="C9" s="546">
        <f t="shared" si="2"/>
        <v>-3233600.9099999997</v>
      </c>
      <c r="D9" s="141">
        <f t="shared" ref="D9:E9" si="3">D7-D8</f>
        <v>-6857469</v>
      </c>
      <c r="E9" s="546">
        <f t="shared" si="3"/>
        <v>-6571682.6600000001</v>
      </c>
      <c r="F9" s="403"/>
    </row>
    <row r="10" spans="1:9" ht="18" x14ac:dyDescent="0.25">
      <c r="A10" s="128"/>
      <c r="B10" s="141"/>
      <c r="C10" s="546"/>
      <c r="D10" s="141"/>
      <c r="E10" s="546"/>
      <c r="F10" s="403"/>
    </row>
    <row r="11" spans="1:9" ht="22.5" customHeight="1" x14ac:dyDescent="0.25">
      <c r="A11" s="128" t="s">
        <v>399</v>
      </c>
      <c r="B11" s="141">
        <f>'príjmy '!B126</f>
        <v>3592254.8200000003</v>
      </c>
      <c r="C11" s="546">
        <f>'príjmy '!C126</f>
        <v>3269689.59</v>
      </c>
      <c r="D11" s="141">
        <f>'príjmy '!D126</f>
        <v>12634953</v>
      </c>
      <c r="E11" s="546">
        <f>'príjmy '!E126</f>
        <v>11914397.870000001</v>
      </c>
      <c r="F11" s="403">
        <f>E11/D11*100</f>
        <v>94.297128529089107</v>
      </c>
    </row>
    <row r="12" spans="1:9" ht="22.5" customHeight="1" x14ac:dyDescent="0.25">
      <c r="A12" s="128" t="s">
        <v>400</v>
      </c>
      <c r="B12" s="141">
        <f>'výdavky '!G5</f>
        <v>3330309.9000000004</v>
      </c>
      <c r="C12" s="546">
        <f>'výdavky '!K5</f>
        <v>310053.25</v>
      </c>
      <c r="D12" s="141">
        <f>'výdavky '!O5</f>
        <v>5660800</v>
      </c>
      <c r="E12" s="546">
        <f>'výdavky '!S5</f>
        <v>5587014.4400000004</v>
      </c>
      <c r="F12" s="403">
        <f>E12/D12*100</f>
        <v>98.696552430751851</v>
      </c>
    </row>
    <row r="13" spans="1:9" ht="18.75" thickBot="1" x14ac:dyDescent="0.3">
      <c r="A13" s="131" t="s">
        <v>379</v>
      </c>
      <c r="B13" s="144">
        <f t="shared" ref="B13:C13" si="4">B11-B12</f>
        <v>261944.91999999993</v>
      </c>
      <c r="C13" s="547">
        <f t="shared" si="4"/>
        <v>2959636.34</v>
      </c>
      <c r="D13" s="144">
        <f t="shared" ref="D13:E13" si="5">D11-D12</f>
        <v>6974153</v>
      </c>
      <c r="E13" s="547">
        <f t="shared" si="5"/>
        <v>6327383.4300000006</v>
      </c>
      <c r="F13" s="403"/>
    </row>
    <row r="14" spans="1:9" ht="13.5" thickBot="1" x14ac:dyDescent="0.25">
      <c r="A14" s="134"/>
      <c r="B14" s="135"/>
      <c r="C14" s="548"/>
      <c r="D14" s="135"/>
      <c r="E14" s="548"/>
      <c r="F14" s="403"/>
    </row>
    <row r="15" spans="1:9" ht="22.5" customHeight="1" x14ac:dyDescent="0.3">
      <c r="A15" s="290" t="s">
        <v>130</v>
      </c>
      <c r="B15" s="293">
        <f t="shared" ref="B15:B16" si="6">B3+B7+B11</f>
        <v>19199066.469999999</v>
      </c>
      <c r="C15" s="549">
        <f t="shared" ref="C15" si="7">C3+C7+C11</f>
        <v>23180399.07</v>
      </c>
      <c r="D15" s="293">
        <f t="shared" ref="D15:E16" si="8">D3+D7+D11</f>
        <v>33294056</v>
      </c>
      <c r="E15" s="549">
        <f t="shared" si="8"/>
        <v>32452369.080000002</v>
      </c>
      <c r="F15" s="403">
        <f>E15/D15*100</f>
        <v>97.471960400378975</v>
      </c>
    </row>
    <row r="16" spans="1:9" ht="27.75" customHeight="1" thickBot="1" x14ac:dyDescent="0.35">
      <c r="A16" s="367" t="s">
        <v>383</v>
      </c>
      <c r="B16" s="368">
        <f t="shared" si="6"/>
        <v>18444347.159999996</v>
      </c>
      <c r="C16" s="550">
        <f>C4+C8+C12</f>
        <v>22536886.57</v>
      </c>
      <c r="D16" s="368">
        <f t="shared" si="8"/>
        <v>32794056</v>
      </c>
      <c r="E16" s="550">
        <f t="shared" si="8"/>
        <v>31655830.93</v>
      </c>
      <c r="F16" s="403">
        <f>E16/D16*100</f>
        <v>96.52917263421152</v>
      </c>
    </row>
    <row r="17" spans="1:13" ht="27" customHeight="1" thickBot="1" x14ac:dyDescent="0.35">
      <c r="A17" s="369" t="s">
        <v>384</v>
      </c>
      <c r="B17" s="370">
        <f>B15-B16</f>
        <v>754719.31000000238</v>
      </c>
      <c r="C17" s="551">
        <f t="shared" ref="C17" si="9">C15-C16</f>
        <v>643512.5</v>
      </c>
      <c r="D17" s="370">
        <f>D15-D16</f>
        <v>500000</v>
      </c>
      <c r="E17" s="551">
        <f>E15-E16</f>
        <v>796538.15000000224</v>
      </c>
      <c r="F17" s="403"/>
    </row>
    <row r="18" spans="1:13" x14ac:dyDescent="0.2">
      <c r="B18" s="125"/>
      <c r="D18" s="125"/>
      <c r="F18" s="403"/>
    </row>
    <row r="19" spans="1:13" ht="13.5" thickBot="1" x14ac:dyDescent="0.25">
      <c r="B19" s="125"/>
      <c r="D19" s="125"/>
      <c r="F19" s="403"/>
    </row>
    <row r="20" spans="1:13" ht="20.25" x14ac:dyDescent="0.3">
      <c r="A20" s="362" t="s">
        <v>433</v>
      </c>
      <c r="B20" s="363">
        <f t="shared" ref="B20:B21" si="10">B3+B7</f>
        <v>15606811.65</v>
      </c>
      <c r="C20" s="552">
        <f t="shared" ref="C20" si="11">C3+C7</f>
        <v>19910709.48</v>
      </c>
      <c r="D20" s="363">
        <f t="shared" ref="D20:E21" si="12">D3+D7</f>
        <v>20659103</v>
      </c>
      <c r="E20" s="552">
        <f t="shared" si="12"/>
        <v>20537971.210000001</v>
      </c>
      <c r="F20" s="403">
        <f>E20/D20*100</f>
        <v>99.413663845908516</v>
      </c>
    </row>
    <row r="21" spans="1:13" ht="21" thickBot="1" x14ac:dyDescent="0.35">
      <c r="A21" s="364" t="s">
        <v>434</v>
      </c>
      <c r="B21" s="294">
        <f t="shared" si="10"/>
        <v>15114037.259999998</v>
      </c>
      <c r="C21" s="553">
        <f t="shared" ref="C21" si="13">C4+C8</f>
        <v>22226833.32</v>
      </c>
      <c r="D21" s="294">
        <f t="shared" si="12"/>
        <v>27133256</v>
      </c>
      <c r="E21" s="553">
        <f t="shared" si="12"/>
        <v>26068816.489999998</v>
      </c>
      <c r="F21" s="403">
        <f>E21/D21*100</f>
        <v>96.07699308184759</v>
      </c>
    </row>
    <row r="22" spans="1:13" ht="21" thickBot="1" x14ac:dyDescent="0.35">
      <c r="A22" s="365" t="s">
        <v>412</v>
      </c>
      <c r="B22" s="366">
        <f t="shared" ref="B22:C22" si="14">B20-B21</f>
        <v>492774.39000000246</v>
      </c>
      <c r="C22" s="554">
        <f t="shared" si="14"/>
        <v>-2316123.84</v>
      </c>
      <c r="D22" s="366">
        <f t="shared" ref="D22:E22" si="15">D20-D21</f>
        <v>-6474153</v>
      </c>
      <c r="E22" s="554">
        <f t="shared" si="15"/>
        <v>-5530845.2799999975</v>
      </c>
      <c r="F22" s="403"/>
    </row>
    <row r="23" spans="1:13" ht="54.75" thickBot="1" x14ac:dyDescent="0.3">
      <c r="A23" s="292"/>
      <c r="G23" s="301" t="s">
        <v>423</v>
      </c>
      <c r="H23" s="822" t="s">
        <v>424</v>
      </c>
      <c r="I23" s="823"/>
      <c r="J23" s="374" t="s">
        <v>601</v>
      </c>
      <c r="K23" s="544" t="s">
        <v>761</v>
      </c>
      <c r="L23" s="374" t="s">
        <v>509</v>
      </c>
      <c r="M23" s="544" t="s">
        <v>640</v>
      </c>
    </row>
    <row r="24" spans="1:13" ht="18" x14ac:dyDescent="0.25">
      <c r="A24" s="291"/>
      <c r="G24" s="302">
        <v>100</v>
      </c>
      <c r="H24" s="824" t="s">
        <v>425</v>
      </c>
      <c r="I24" s="825"/>
      <c r="J24" s="388">
        <f>'príjmy '!B4</f>
        <v>8990184.5999999996</v>
      </c>
      <c r="K24" s="388">
        <f>'príjmy '!C4</f>
        <v>9879465.6500000004</v>
      </c>
      <c r="L24" s="388">
        <f>'príjmy '!D4</f>
        <v>10694000</v>
      </c>
      <c r="M24" s="388">
        <f>'príjmy '!E4</f>
        <v>10656311.780000001</v>
      </c>
    </row>
    <row r="25" spans="1:13" ht="18" x14ac:dyDescent="0.25">
      <c r="A25" s="300"/>
      <c r="G25" s="303">
        <v>200</v>
      </c>
      <c r="H25" s="826" t="s">
        <v>426</v>
      </c>
      <c r="I25" s="827"/>
      <c r="J25" s="389">
        <f>'príjmy '!B17+'príjmy '!B29+'príjmy '!B53+'príjmy '!B103</f>
        <v>2157524.36</v>
      </c>
      <c r="K25" s="389">
        <f>'príjmy '!C17+'príjmy '!C29+'príjmy '!C53+'príjmy '!C103</f>
        <v>2883041.7299999995</v>
      </c>
      <c r="L25" s="389">
        <f>'príjmy '!D17+'príjmy '!D29+'príjmy '!D53+'príjmy '!D103</f>
        <v>2937065</v>
      </c>
      <c r="M25" s="389">
        <f>'príjmy '!E17+'príjmy '!E29+'príjmy '!E53+'príjmy '!E103</f>
        <v>2894557.5900000003</v>
      </c>
    </row>
    <row r="26" spans="1:13" ht="18" x14ac:dyDescent="0.25">
      <c r="A26" s="300"/>
      <c r="G26" s="303">
        <v>300</v>
      </c>
      <c r="H26" s="826" t="s">
        <v>427</v>
      </c>
      <c r="I26" s="827"/>
      <c r="J26" s="389">
        <f>'príjmy '!B61+'príjmy '!B107</f>
        <v>4459102.6900000004</v>
      </c>
      <c r="K26" s="389">
        <f>'príjmy '!C61+'príjmy '!C107</f>
        <v>7148202.0999999996</v>
      </c>
      <c r="L26" s="389">
        <f>'príjmy '!D61+'príjmy '!D107</f>
        <v>7028038</v>
      </c>
      <c r="M26" s="389">
        <f>'príjmy '!E61+'príjmy '!E107</f>
        <v>6987101.8399999989</v>
      </c>
    </row>
    <row r="27" spans="1:13" ht="18" x14ac:dyDescent="0.25">
      <c r="A27" s="300"/>
      <c r="G27" s="303">
        <v>400</v>
      </c>
      <c r="H27" s="826" t="s">
        <v>428</v>
      </c>
      <c r="I27" s="827"/>
      <c r="J27" s="389">
        <f>'príjmy '!B127+'príjmy '!B129</f>
        <v>456582.47</v>
      </c>
      <c r="K27" s="389">
        <f>'príjmy '!C127+'príjmy '!C128+'príjmy '!C129+'príjmy '!C130</f>
        <v>1047127.46</v>
      </c>
      <c r="L27" s="389">
        <f>'príjmy '!D127+'príjmy '!D128+'príjmy '!D129</f>
        <v>654453</v>
      </c>
      <c r="M27" s="389">
        <f>'príjmy '!E127+'príjmy '!E129+'príjmy '!E130</f>
        <v>557699.38</v>
      </c>
    </row>
    <row r="28" spans="1:13" ht="18" x14ac:dyDescent="0.25">
      <c r="A28" s="300"/>
      <c r="G28" s="303">
        <v>500</v>
      </c>
      <c r="H28" s="826" t="s">
        <v>429</v>
      </c>
      <c r="I28" s="827"/>
      <c r="J28" s="389">
        <f>'príjmy '!B131+'príjmy '!B132+'príjmy '!B135</f>
        <v>3135672.35</v>
      </c>
      <c r="K28" s="389">
        <f>'príjmy '!C131+'príjmy '!C132+'príjmy '!C133+'príjmy '!C135</f>
        <v>2222562.13</v>
      </c>
      <c r="L28" s="389">
        <f>'príjmy '!D131+'príjmy '!D132+'príjmy '!D133+'príjmy '!D134+'príjmy '!D135</f>
        <v>11980500</v>
      </c>
      <c r="M28" s="389">
        <f>'príjmy '!E132+'príjmy '!E133+'príjmy '!E134+'príjmy '!E135</f>
        <v>11356698.49</v>
      </c>
    </row>
    <row r="29" spans="1:13" ht="18" x14ac:dyDescent="0.25">
      <c r="A29" s="300"/>
      <c r="G29" s="303">
        <v>600</v>
      </c>
      <c r="H29" s="826" t="s">
        <v>378</v>
      </c>
      <c r="I29" s="827"/>
      <c r="J29" s="389">
        <f>B4</f>
        <v>13839112.629999999</v>
      </c>
      <c r="K29" s="389">
        <f>C4</f>
        <v>15984888.049999999</v>
      </c>
      <c r="L29" s="389">
        <f>D4</f>
        <v>18600087</v>
      </c>
      <c r="M29" s="389">
        <f>E4</f>
        <v>17806018.689999998</v>
      </c>
    </row>
    <row r="30" spans="1:13" ht="18" x14ac:dyDescent="0.25">
      <c r="A30" s="300"/>
      <c r="G30" s="303">
        <v>700</v>
      </c>
      <c r="H30" s="826" t="s">
        <v>381</v>
      </c>
      <c r="I30" s="827"/>
      <c r="J30" s="389">
        <f>B8</f>
        <v>1274924.6299999999</v>
      </c>
      <c r="K30" s="389">
        <f>C8</f>
        <v>6241945.2699999996</v>
      </c>
      <c r="L30" s="389">
        <f>D8</f>
        <v>8533169</v>
      </c>
      <c r="M30" s="389">
        <f>E8</f>
        <v>8262797.8000000007</v>
      </c>
    </row>
    <row r="31" spans="1:13" ht="18.75" thickBot="1" x14ac:dyDescent="0.3">
      <c r="A31" s="300"/>
      <c r="G31" s="304">
        <v>800</v>
      </c>
      <c r="H31" s="828" t="s">
        <v>430</v>
      </c>
      <c r="I31" s="829"/>
      <c r="J31" s="390">
        <f>B12</f>
        <v>3330309.9000000004</v>
      </c>
      <c r="K31" s="390">
        <f>C12</f>
        <v>310053.25</v>
      </c>
      <c r="L31" s="390">
        <f>D12</f>
        <v>5660800</v>
      </c>
      <c r="M31" s="390">
        <f>E12</f>
        <v>5587014.4400000004</v>
      </c>
    </row>
    <row r="32" spans="1:13" ht="18.75" thickBot="1" x14ac:dyDescent="0.3">
      <c r="A32" s="300"/>
      <c r="G32" s="820"/>
      <c r="H32" s="820"/>
      <c r="I32" s="820"/>
      <c r="J32" s="810"/>
      <c r="K32" s="810"/>
    </row>
    <row r="33" spans="1:13" ht="54.75" thickBot="1" x14ac:dyDescent="0.3">
      <c r="A33" s="300"/>
      <c r="G33" s="821"/>
      <c r="H33" s="821"/>
      <c r="I33" s="821"/>
      <c r="J33" s="374" t="s">
        <v>601</v>
      </c>
      <c r="K33" s="544" t="s">
        <v>761</v>
      </c>
      <c r="L33" s="374" t="s">
        <v>509</v>
      </c>
      <c r="M33" s="544" t="s">
        <v>640</v>
      </c>
    </row>
    <row r="34" spans="1:13" ht="18" x14ac:dyDescent="0.25">
      <c r="A34" s="300"/>
      <c r="G34" s="811" t="s">
        <v>451</v>
      </c>
      <c r="H34" s="812"/>
      <c r="I34" s="813"/>
      <c r="J34" s="392">
        <f t="shared" ref="J34:K34" si="16">J24+J25+J26+J27+J28</f>
        <v>19199066.469999999</v>
      </c>
      <c r="K34" s="392">
        <f t="shared" si="16"/>
        <v>23180399.069999997</v>
      </c>
      <c r="L34" s="392">
        <f>L24+L25+L26+L27+L28</f>
        <v>33294056</v>
      </c>
      <c r="M34" s="392">
        <f>M24+M25+M26+M27+M28</f>
        <v>32452369.079999998</v>
      </c>
    </row>
    <row r="35" spans="1:13" ht="18" x14ac:dyDescent="0.25">
      <c r="A35" s="300"/>
      <c r="G35" s="814" t="s">
        <v>452</v>
      </c>
      <c r="H35" s="815"/>
      <c r="I35" s="816"/>
      <c r="J35" s="393">
        <f t="shared" ref="J35:K35" si="17">J29+J30+J31</f>
        <v>18444347.159999996</v>
      </c>
      <c r="K35" s="393">
        <f t="shared" si="17"/>
        <v>22536886.57</v>
      </c>
      <c r="L35" s="393">
        <f t="shared" ref="L35" si="18">L29+L30+L31</f>
        <v>32794056</v>
      </c>
      <c r="M35" s="393">
        <f>M29+M30+M31</f>
        <v>31655830.93</v>
      </c>
    </row>
    <row r="36" spans="1:13" ht="18.75" thickBot="1" x14ac:dyDescent="0.3">
      <c r="G36" s="817" t="s">
        <v>379</v>
      </c>
      <c r="H36" s="818"/>
      <c r="I36" s="819"/>
      <c r="J36" s="394">
        <f t="shared" ref="J36:K36" si="19">J34-J35</f>
        <v>754719.31000000238</v>
      </c>
      <c r="K36" s="394">
        <f t="shared" si="19"/>
        <v>643512.49999999627</v>
      </c>
      <c r="L36" s="394">
        <f t="shared" ref="L36:M36" si="20">L34-L35</f>
        <v>500000</v>
      </c>
      <c r="M36" s="394">
        <f t="shared" si="20"/>
        <v>796538.14999999851</v>
      </c>
    </row>
    <row r="37" spans="1:13" ht="18" x14ac:dyDescent="0.25">
      <c r="G37" s="391"/>
      <c r="H37" s="391"/>
      <c r="I37" s="391"/>
      <c r="J37" s="391"/>
      <c r="K37" s="391"/>
      <c r="L37" s="391"/>
      <c r="M37" s="391"/>
    </row>
    <row r="48" spans="1:13" ht="58.5" customHeight="1" x14ac:dyDescent="0.2"/>
  </sheetData>
  <sheetProtection selectLockedCells="1" selectUnlockedCells="1"/>
  <mergeCells count="15">
    <mergeCell ref="A1:E1"/>
    <mergeCell ref="J32:K32"/>
    <mergeCell ref="G34:I34"/>
    <mergeCell ref="G35:I35"/>
    <mergeCell ref="G36:I36"/>
    <mergeCell ref="G32:I33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</mergeCells>
  <phoneticPr fontId="0" type="noConversion"/>
  <pageMargins left="0" right="0" top="0" bottom="0" header="0.51181102362204722" footer="0.51181102362204722"/>
  <pageSetup paperSize="9" scale="51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30" t="s">
        <v>393</v>
      </c>
      <c r="B1" s="830"/>
      <c r="C1" s="830"/>
      <c r="D1" s="830"/>
      <c r="E1" s="830"/>
      <c r="F1" s="830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4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4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4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5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5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5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4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4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4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36" t="s">
        <v>132</v>
      </c>
      <c r="E5" s="836"/>
      <c r="F5" s="836"/>
      <c r="G5" s="836"/>
      <c r="H5" s="837" t="s">
        <v>133</v>
      </c>
      <c r="I5" s="837"/>
      <c r="J5" s="837"/>
      <c r="K5" s="837"/>
      <c r="L5" s="831" t="s">
        <v>2</v>
      </c>
      <c r="M5" s="831"/>
      <c r="N5" s="831"/>
      <c r="O5" s="831"/>
      <c r="P5" s="831" t="s">
        <v>391</v>
      </c>
      <c r="Q5" s="831"/>
      <c r="R5" s="831"/>
      <c r="S5" s="831"/>
      <c r="T5" s="831" t="s">
        <v>387</v>
      </c>
      <c r="U5" s="831"/>
      <c r="V5" s="831"/>
      <c r="W5" s="831"/>
    </row>
    <row r="6" spans="1:23" ht="12.75" customHeight="1" thickBot="1" x14ac:dyDescent="0.25">
      <c r="A6" s="80"/>
      <c r="B6" s="833" t="s">
        <v>134</v>
      </c>
      <c r="C6" s="833"/>
      <c r="D6" s="158" t="s">
        <v>135</v>
      </c>
      <c r="E6" s="834" t="s">
        <v>136</v>
      </c>
      <c r="F6" s="834"/>
      <c r="G6" s="834"/>
      <c r="H6" s="158" t="s">
        <v>135</v>
      </c>
      <c r="I6" s="835" t="s">
        <v>137</v>
      </c>
      <c r="J6" s="835"/>
      <c r="K6" s="835"/>
      <c r="L6" s="159" t="s">
        <v>135</v>
      </c>
      <c r="M6" s="832" t="s">
        <v>138</v>
      </c>
      <c r="N6" s="832"/>
      <c r="O6" s="832"/>
      <c r="P6" s="159" t="s">
        <v>135</v>
      </c>
      <c r="Q6" s="832" t="s">
        <v>138</v>
      </c>
      <c r="R6" s="832"/>
      <c r="S6" s="832"/>
      <c r="T6" s="159" t="s">
        <v>135</v>
      </c>
      <c r="U6" s="832" t="s">
        <v>139</v>
      </c>
      <c r="V6" s="832"/>
      <c r="W6" s="832"/>
    </row>
    <row r="7" spans="1:23" ht="24.75" thickBot="1" x14ac:dyDescent="0.25">
      <c r="A7" s="80"/>
      <c r="B7" s="833"/>
      <c r="C7" s="833"/>
      <c r="D7" s="160" t="s">
        <v>140</v>
      </c>
      <c r="E7" s="161" t="s">
        <v>141</v>
      </c>
      <c r="F7" s="162" t="s">
        <v>142</v>
      </c>
      <c r="G7" s="163" t="s">
        <v>143</v>
      </c>
      <c r="H7" s="160" t="s">
        <v>144</v>
      </c>
      <c r="I7" s="161" t="s">
        <v>141</v>
      </c>
      <c r="J7" s="162" t="s">
        <v>142</v>
      </c>
      <c r="K7" s="164" t="s">
        <v>143</v>
      </c>
      <c r="L7" s="165" t="s">
        <v>145</v>
      </c>
      <c r="M7" s="166" t="s">
        <v>141</v>
      </c>
      <c r="N7" s="167" t="s">
        <v>142</v>
      </c>
      <c r="O7" s="168" t="s">
        <v>143</v>
      </c>
      <c r="P7" s="165" t="s">
        <v>145</v>
      </c>
      <c r="Q7" s="166" t="s">
        <v>141</v>
      </c>
      <c r="R7" s="167" t="s">
        <v>142</v>
      </c>
      <c r="S7" s="168" t="s">
        <v>143</v>
      </c>
      <c r="T7" s="165" t="s">
        <v>146</v>
      </c>
      <c r="U7" s="166" t="s">
        <v>141</v>
      </c>
      <c r="V7" s="167" t="s">
        <v>142</v>
      </c>
      <c r="W7" s="168" t="s">
        <v>143</v>
      </c>
    </row>
    <row r="8" spans="1:23" ht="24" customHeight="1" thickBot="1" x14ac:dyDescent="0.25">
      <c r="A8" s="80"/>
      <c r="B8" s="169" t="s">
        <v>147</v>
      </c>
      <c r="C8" s="170"/>
      <c r="D8" s="171" t="e">
        <f>E8+F8+G8</f>
        <v>#REF!</v>
      </c>
      <c r="E8" s="172" t="e">
        <f>E10+E24+E38+E48+E54+E70+E78+E93+E97+E120+E130+E139+E151+E174+E175</f>
        <v>#REF!</v>
      </c>
      <c r="F8" s="172" t="e">
        <f>F10+F24+F38+F48+F54+F70+F78+F93+F97+F120+F130+F139+F151+F174+F175</f>
        <v>#REF!</v>
      </c>
      <c r="G8" s="173" t="e">
        <f>G10+G24+G38+G48+G54+G70+G78+G93+G97+G120+G130+G139+G151+G174+G175</f>
        <v>#REF!</v>
      </c>
      <c r="H8" s="171" t="e">
        <f>I8+J8+K8</f>
        <v>#REF!</v>
      </c>
      <c r="I8" s="172" t="e">
        <f>I10+I24+I38+I48+I54+I70+I78+I93+I97+I120+I130+I139+I151+I174+I175</f>
        <v>#REF!</v>
      </c>
      <c r="J8" s="172" t="e">
        <f>J10+J24+J38+J48+J54+J70+J78+J93+J97+J120+J130+J139+J151+J174+J175</f>
        <v>#REF!</v>
      </c>
      <c r="K8" s="174" t="e">
        <f>K10+K24+K38+K48+K54+K70+K78+K93+K97+K120+K130+K139+K151+K174+K175</f>
        <v>#REF!</v>
      </c>
      <c r="L8" s="175" t="e">
        <f>SUM(M8:O8)</f>
        <v>#REF!</v>
      </c>
      <c r="M8" s="172" t="e">
        <f>M10+M24+M38+M48+M54+M70+M78+M93+M97+M120+M130+M139+M151+M174+M175</f>
        <v>#REF!</v>
      </c>
      <c r="N8" s="172" t="e">
        <f>N10+N24+N38+N48+N54+N70+N78+N93+N97+N120+N130+N139+N151+N174+N175</f>
        <v>#REF!</v>
      </c>
      <c r="O8" s="174" t="e">
        <f>O10+O24+O38+O48+O54+O70+O78+O93+O97+O120+O130+O139+O151+O174+O175</f>
        <v>#REF!</v>
      </c>
      <c r="P8" s="175">
        <v>12339862.450000001</v>
      </c>
      <c r="Q8" s="172">
        <v>10730799.140000001</v>
      </c>
      <c r="R8" s="172">
        <v>957999</v>
      </c>
      <c r="S8" s="174">
        <v>654683.57999999996</v>
      </c>
      <c r="T8" s="175" t="e">
        <f>SUM(U8:W8)</f>
        <v>#REF!</v>
      </c>
      <c r="U8" s="172" t="e">
        <f>U10+U24+U38+U48+U54+U70+U78+U93+U97+U120+U130+U139+U151+U174+U175</f>
        <v>#REF!</v>
      </c>
      <c r="V8" s="172" t="e">
        <f>V10+V24+V38+V48+V54+V70+V78+V93+V97+V120+V130+V139+V151+V174+V175</f>
        <v>#REF!</v>
      </c>
      <c r="W8" s="174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3"/>
      <c r="Q9" s="284"/>
      <c r="R9" s="285"/>
      <c r="S9" s="284"/>
      <c r="T9" s="87"/>
      <c r="U9" s="90"/>
      <c r="V9" s="89"/>
      <c r="W9" s="90"/>
    </row>
    <row r="10" spans="1:23" ht="14.25" x14ac:dyDescent="0.2">
      <c r="A10" s="80"/>
      <c r="B10" s="176" t="s">
        <v>149</v>
      </c>
      <c r="C10" s="177"/>
      <c r="D10" s="178">
        <f t="shared" ref="D10:W10" si="0">D11+D16+D20+D21+D22+D23</f>
        <v>249041</v>
      </c>
      <c r="E10" s="179">
        <f t="shared" si="0"/>
        <v>202089</v>
      </c>
      <c r="F10" s="179">
        <f t="shared" si="0"/>
        <v>46952</v>
      </c>
      <c r="G10" s="180">
        <f t="shared" si="0"/>
        <v>0</v>
      </c>
      <c r="H10" s="178">
        <f>H11+H16+H20+H21+H22+H23-1</f>
        <v>182685</v>
      </c>
      <c r="I10" s="179">
        <f t="shared" si="0"/>
        <v>169377</v>
      </c>
      <c r="J10" s="179">
        <f t="shared" si="0"/>
        <v>13309</v>
      </c>
      <c r="K10" s="181">
        <f t="shared" si="0"/>
        <v>0</v>
      </c>
      <c r="L10" s="182" t="e">
        <f t="shared" si="0"/>
        <v>#REF!</v>
      </c>
      <c r="M10" s="179" t="e">
        <f t="shared" si="0"/>
        <v>#REF!</v>
      </c>
      <c r="N10" s="179" t="e">
        <f t="shared" si="0"/>
        <v>#REF!</v>
      </c>
      <c r="O10" s="181" t="e">
        <f t="shared" si="0"/>
        <v>#REF!</v>
      </c>
      <c r="P10" s="246">
        <v>167746.69</v>
      </c>
      <c r="Q10" s="247">
        <v>166090.16</v>
      </c>
      <c r="R10" s="247">
        <v>1656.53</v>
      </c>
      <c r="S10" s="248">
        <v>0</v>
      </c>
      <c r="T10" s="182">
        <f t="shared" si="0"/>
        <v>202120</v>
      </c>
      <c r="U10" s="179">
        <f t="shared" si="0"/>
        <v>179552</v>
      </c>
      <c r="V10" s="179">
        <f t="shared" si="0"/>
        <v>22568</v>
      </c>
      <c r="W10" s="181">
        <f t="shared" si="0"/>
        <v>0</v>
      </c>
    </row>
    <row r="11" spans="1:23" ht="15.75" x14ac:dyDescent="0.25">
      <c r="A11" s="80"/>
      <c r="B11" s="199" t="s">
        <v>150</v>
      </c>
      <c r="C11" s="200" t="s">
        <v>151</v>
      </c>
      <c r="D11" s="201">
        <f>SUM(D12:D15)</f>
        <v>114308</v>
      </c>
      <c r="E11" s="202">
        <f>SUM(E12:E15)</f>
        <v>114308</v>
      </c>
      <c r="F11" s="202">
        <f>SUM(F12:F15)</f>
        <v>0</v>
      </c>
      <c r="G11" s="203">
        <f>SUM(G12:G15)</f>
        <v>0</v>
      </c>
      <c r="H11" s="201">
        <f t="shared" ref="H11:W11" si="1">SUM(H12:H15)</f>
        <v>84347</v>
      </c>
      <c r="I11" s="202">
        <f t="shared" si="1"/>
        <v>84347</v>
      </c>
      <c r="J11" s="202">
        <f t="shared" si="1"/>
        <v>0</v>
      </c>
      <c r="K11" s="204">
        <f t="shared" si="1"/>
        <v>0</v>
      </c>
      <c r="L11" s="205" t="e">
        <f t="shared" si="1"/>
        <v>#REF!</v>
      </c>
      <c r="M11" s="202" t="e">
        <f t="shared" si="1"/>
        <v>#REF!</v>
      </c>
      <c r="N11" s="202" t="e">
        <f t="shared" si="1"/>
        <v>#REF!</v>
      </c>
      <c r="O11" s="204" t="e">
        <f t="shared" si="1"/>
        <v>#REF!</v>
      </c>
      <c r="P11" s="249">
        <v>92823.26</v>
      </c>
      <c r="Q11" s="250">
        <v>92823.26</v>
      </c>
      <c r="R11" s="250">
        <v>0</v>
      </c>
      <c r="S11" s="251">
        <v>0</v>
      </c>
      <c r="T11" s="205">
        <f t="shared" si="1"/>
        <v>100632</v>
      </c>
      <c r="U11" s="202">
        <f t="shared" si="1"/>
        <v>100632</v>
      </c>
      <c r="V11" s="202">
        <f t="shared" si="1"/>
        <v>0</v>
      </c>
      <c r="W11" s="204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49">
        <v>38175.74</v>
      </c>
      <c r="Q12" s="252">
        <v>38175.74</v>
      </c>
      <c r="R12" s="252">
        <v>0</v>
      </c>
      <c r="S12" s="253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49">
        <v>26838.14</v>
      </c>
      <c r="Q13" s="252">
        <v>26838.14</v>
      </c>
      <c r="R13" s="252">
        <v>0</v>
      </c>
      <c r="S13" s="253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49">
        <v>27809.38</v>
      </c>
      <c r="Q14" s="252">
        <v>27809.38</v>
      </c>
      <c r="R14" s="252">
        <v>0</v>
      </c>
      <c r="S14" s="253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49">
        <v>0</v>
      </c>
      <c r="Q15" s="252">
        <v>0</v>
      </c>
      <c r="R15" s="252">
        <v>0</v>
      </c>
      <c r="S15" s="253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199" t="s">
        <v>156</v>
      </c>
      <c r="C16" s="206" t="s">
        <v>157</v>
      </c>
      <c r="D16" s="201">
        <f t="shared" ref="D16:W16" si="2">SUM(D17:D19)</f>
        <v>61358</v>
      </c>
      <c r="E16" s="202">
        <f t="shared" si="2"/>
        <v>16667</v>
      </c>
      <c r="F16" s="202">
        <f t="shared" si="2"/>
        <v>44691</v>
      </c>
      <c r="G16" s="203">
        <f t="shared" si="2"/>
        <v>0</v>
      </c>
      <c r="H16" s="201">
        <f t="shared" si="2"/>
        <v>32896</v>
      </c>
      <c r="I16" s="202">
        <f t="shared" si="2"/>
        <v>19587</v>
      </c>
      <c r="J16" s="202">
        <f t="shared" si="2"/>
        <v>13309</v>
      </c>
      <c r="K16" s="204">
        <f t="shared" si="2"/>
        <v>0</v>
      </c>
      <c r="L16" s="205" t="e">
        <f t="shared" si="2"/>
        <v>#REF!</v>
      </c>
      <c r="M16" s="202" t="e">
        <f t="shared" si="2"/>
        <v>#REF!</v>
      </c>
      <c r="N16" s="202" t="e">
        <f t="shared" si="2"/>
        <v>#REF!</v>
      </c>
      <c r="O16" s="204" t="e">
        <f t="shared" si="2"/>
        <v>#REF!</v>
      </c>
      <c r="P16" s="249">
        <v>9763.3700000000008</v>
      </c>
      <c r="Q16" s="250">
        <v>8106.84</v>
      </c>
      <c r="R16" s="250">
        <v>1656.53</v>
      </c>
      <c r="S16" s="251">
        <v>0</v>
      </c>
      <c r="T16" s="205">
        <f t="shared" si="2"/>
        <v>45168</v>
      </c>
      <c r="U16" s="202">
        <f t="shared" si="2"/>
        <v>22600</v>
      </c>
      <c r="V16" s="202">
        <f t="shared" si="2"/>
        <v>22568</v>
      </c>
      <c r="W16" s="204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49">
        <v>228.58</v>
      </c>
      <c r="Q17" s="252">
        <v>228.58</v>
      </c>
      <c r="R17" s="252">
        <v>0</v>
      </c>
      <c r="S17" s="253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49">
        <v>0</v>
      </c>
      <c r="Q18" s="252">
        <v>0</v>
      </c>
      <c r="R18" s="252">
        <v>0</v>
      </c>
      <c r="S18" s="253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49">
        <v>9534.7900000000009</v>
      </c>
      <c r="Q19" s="252">
        <v>7878.26</v>
      </c>
      <c r="R19" s="252">
        <v>1656.53</v>
      </c>
      <c r="S19" s="253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199" t="s">
        <v>161</v>
      </c>
      <c r="C20" s="206" t="s">
        <v>162</v>
      </c>
      <c r="D20" s="201">
        <f t="shared" si="3"/>
        <v>59900</v>
      </c>
      <c r="E20" s="202">
        <v>59900</v>
      </c>
      <c r="F20" s="202"/>
      <c r="G20" s="203"/>
      <c r="H20" s="201">
        <f t="shared" si="4"/>
        <v>57447</v>
      </c>
      <c r="I20" s="202">
        <v>57447</v>
      </c>
      <c r="J20" s="202"/>
      <c r="K20" s="204"/>
      <c r="L20" s="205" t="e">
        <f t="shared" si="5"/>
        <v>#REF!</v>
      </c>
      <c r="M20" s="202" t="e">
        <f>'[3]1.Plánovanie, manažment a kontr'!#REF!</f>
        <v>#REF!</v>
      </c>
      <c r="N20" s="202" t="e">
        <f>'[3]1.Plánovanie, manažment a kontr'!#REF!</f>
        <v>#REF!</v>
      </c>
      <c r="O20" s="204" t="e">
        <f>'[3]1.Plánovanie, manažment a kontr'!#REF!</f>
        <v>#REF!</v>
      </c>
      <c r="P20" s="249">
        <v>51038.51</v>
      </c>
      <c r="Q20" s="250">
        <v>51038.51</v>
      </c>
      <c r="R20" s="250">
        <v>0</v>
      </c>
      <c r="S20" s="251">
        <v>0</v>
      </c>
      <c r="T20" s="205">
        <f t="shared" si="6"/>
        <v>44354</v>
      </c>
      <c r="U20" s="202">
        <f>'[3]1.Plánovanie, manažment a kontr'!$H$62</f>
        <v>44354</v>
      </c>
      <c r="V20" s="202">
        <f>'[3]1.Plánovanie, manažment a kontr'!$I$62</f>
        <v>0</v>
      </c>
      <c r="W20" s="204">
        <f>'[3]1.Plánovanie, manažment a kontr'!$J$62</f>
        <v>0</v>
      </c>
    </row>
    <row r="21" spans="1:23" ht="15.75" x14ac:dyDescent="0.25">
      <c r="A21" s="80"/>
      <c r="B21" s="199" t="s">
        <v>163</v>
      </c>
      <c r="C21" s="206" t="s">
        <v>164</v>
      </c>
      <c r="D21" s="201">
        <f t="shared" si="3"/>
        <v>1990</v>
      </c>
      <c r="E21" s="202">
        <v>1990</v>
      </c>
      <c r="F21" s="202"/>
      <c r="G21" s="203"/>
      <c r="H21" s="201">
        <f t="shared" si="4"/>
        <v>1990</v>
      </c>
      <c r="I21" s="202">
        <v>1990</v>
      </c>
      <c r="J21" s="202"/>
      <c r="K21" s="204"/>
      <c r="L21" s="205" t="e">
        <f t="shared" si="5"/>
        <v>#REF!</v>
      </c>
      <c r="M21" s="202" t="e">
        <f>'[3]1.Plánovanie, manažment a kontr'!#REF!</f>
        <v>#REF!</v>
      </c>
      <c r="N21" s="202" t="e">
        <f>'[3]1.Plánovanie, manažment a kontr'!#REF!</f>
        <v>#REF!</v>
      </c>
      <c r="O21" s="204" t="e">
        <f>'[3]1.Plánovanie, manažment a kontr'!#REF!</f>
        <v>#REF!</v>
      </c>
      <c r="P21" s="249">
        <v>2300</v>
      </c>
      <c r="Q21" s="250">
        <v>2300</v>
      </c>
      <c r="R21" s="250">
        <v>0</v>
      </c>
      <c r="S21" s="251">
        <v>0</v>
      </c>
      <c r="T21" s="205">
        <f t="shared" si="6"/>
        <v>3600</v>
      </c>
      <c r="U21" s="202">
        <f>'[3]1.Plánovanie, manažment a kontr'!$H$72</f>
        <v>3600</v>
      </c>
      <c r="V21" s="202">
        <f>'[3]1.Plánovanie, manažment a kontr'!$I$72</f>
        <v>0</v>
      </c>
      <c r="W21" s="204">
        <f>'[3]1.Plánovanie, manažment a kontr'!$J$72</f>
        <v>0</v>
      </c>
    </row>
    <row r="22" spans="1:23" ht="15.75" x14ac:dyDescent="0.25">
      <c r="A22" s="80"/>
      <c r="B22" s="199" t="s">
        <v>165</v>
      </c>
      <c r="C22" s="206" t="s">
        <v>166</v>
      </c>
      <c r="D22" s="201">
        <f t="shared" si="3"/>
        <v>5812</v>
      </c>
      <c r="E22" s="202">
        <v>5812</v>
      </c>
      <c r="F22" s="202"/>
      <c r="G22" s="203"/>
      <c r="H22" s="201">
        <f t="shared" si="4"/>
        <v>6006</v>
      </c>
      <c r="I22" s="202">
        <v>6006</v>
      </c>
      <c r="J22" s="202"/>
      <c r="K22" s="204"/>
      <c r="L22" s="205" t="e">
        <f t="shared" si="5"/>
        <v>#REF!</v>
      </c>
      <c r="M22" s="202" t="e">
        <f>'[3]1.Plánovanie, manažment a kontr'!#REF!</f>
        <v>#REF!</v>
      </c>
      <c r="N22" s="202" t="e">
        <f>'[3]1.Plánovanie, manažment a kontr'!#REF!</f>
        <v>#REF!</v>
      </c>
      <c r="O22" s="204" t="e">
        <f>'[3]1.Plánovanie, manažment a kontr'!#REF!</f>
        <v>#REF!</v>
      </c>
      <c r="P22" s="249">
        <v>11821.55</v>
      </c>
      <c r="Q22" s="250">
        <v>11821.55</v>
      </c>
      <c r="R22" s="250">
        <v>0</v>
      </c>
      <c r="S22" s="251">
        <v>0</v>
      </c>
      <c r="T22" s="205">
        <f t="shared" si="6"/>
        <v>8366</v>
      </c>
      <c r="U22" s="202">
        <f>'[3]1.Plánovanie, manažment a kontr'!$H$75</f>
        <v>8366</v>
      </c>
      <c r="V22" s="202">
        <f>'[3]1.Plánovanie, manažment a kontr'!$I$75</f>
        <v>0</v>
      </c>
      <c r="W22" s="204">
        <f>'[3]1.Plánovanie, manažment a kontr'!$J$75</f>
        <v>0</v>
      </c>
    </row>
    <row r="23" spans="1:23" ht="16.5" thickBot="1" x14ac:dyDescent="0.3">
      <c r="A23" s="80"/>
      <c r="B23" s="207" t="s">
        <v>167</v>
      </c>
      <c r="C23" s="208" t="s">
        <v>168</v>
      </c>
      <c r="D23" s="209">
        <f t="shared" si="3"/>
        <v>5673</v>
      </c>
      <c r="E23" s="210">
        <v>3412</v>
      </c>
      <c r="F23" s="210">
        <v>2261</v>
      </c>
      <c r="G23" s="211"/>
      <c r="H23" s="201">
        <f t="shared" si="4"/>
        <v>0</v>
      </c>
      <c r="I23" s="212">
        <v>0</v>
      </c>
      <c r="J23" s="212"/>
      <c r="K23" s="213"/>
      <c r="L23" s="214" t="e">
        <f t="shared" si="5"/>
        <v>#REF!</v>
      </c>
      <c r="M23" s="212" t="e">
        <f>'[3]1.Plánovanie, manažment a kontr'!#REF!</f>
        <v>#REF!</v>
      </c>
      <c r="N23" s="212" t="e">
        <f>'[3]1.Plánovanie, manažment a kontr'!#REF!</f>
        <v>#REF!</v>
      </c>
      <c r="O23" s="213" t="e">
        <f>'[3]1.Plánovanie, manažment a kontr'!#REF!</f>
        <v>#REF!</v>
      </c>
      <c r="P23" s="254">
        <v>0</v>
      </c>
      <c r="Q23" s="255">
        <v>0</v>
      </c>
      <c r="R23" s="255">
        <v>0</v>
      </c>
      <c r="S23" s="256">
        <v>0</v>
      </c>
      <c r="T23" s="214">
        <f t="shared" si="6"/>
        <v>0</v>
      </c>
      <c r="U23" s="212">
        <f>'[3]1.Plánovanie, manažment a kontr'!$H$79</f>
        <v>0</v>
      </c>
      <c r="V23" s="212">
        <f>'[3]1.Plánovanie, manažment a kontr'!$I$79</f>
        <v>0</v>
      </c>
      <c r="W23" s="213">
        <f>'[3]1.Plánovanie, manažment a kontr'!$J$79</f>
        <v>0</v>
      </c>
    </row>
    <row r="24" spans="1:23" s="82" customFormat="1" ht="14.25" x14ac:dyDescent="0.2">
      <c r="A24" s="99"/>
      <c r="B24" s="183" t="s">
        <v>169</v>
      </c>
      <c r="C24" s="184"/>
      <c r="D24" s="178" t="e">
        <f t="shared" ref="D24:W24" si="7">D25+D34+D37</f>
        <v>#REF!</v>
      </c>
      <c r="E24" s="179">
        <f t="shared" si="7"/>
        <v>34198</v>
      </c>
      <c r="F24" s="179" t="e">
        <f t="shared" si="7"/>
        <v>#REF!</v>
      </c>
      <c r="G24" s="180" t="e">
        <f t="shared" si="7"/>
        <v>#REF!</v>
      </c>
      <c r="H24" s="178" t="e">
        <f>H25+H34+H37-1</f>
        <v>#REF!</v>
      </c>
      <c r="I24" s="179">
        <f>I25+I34+I37-1</f>
        <v>23616</v>
      </c>
      <c r="J24" s="179" t="e">
        <f t="shared" si="7"/>
        <v>#REF!</v>
      </c>
      <c r="K24" s="181" t="e">
        <f t="shared" si="7"/>
        <v>#REF!</v>
      </c>
      <c r="L24" s="182" t="e">
        <f t="shared" si="7"/>
        <v>#REF!</v>
      </c>
      <c r="M24" s="179" t="e">
        <f t="shared" si="7"/>
        <v>#REF!</v>
      </c>
      <c r="N24" s="179" t="e">
        <f t="shared" si="7"/>
        <v>#REF!</v>
      </c>
      <c r="O24" s="181" t="e">
        <f t="shared" si="7"/>
        <v>#REF!</v>
      </c>
      <c r="P24" s="257">
        <v>32781.14</v>
      </c>
      <c r="Q24" s="258">
        <v>32781.14</v>
      </c>
      <c r="R24" s="247">
        <v>0</v>
      </c>
      <c r="S24" s="248">
        <v>0</v>
      </c>
      <c r="T24" s="182" t="e">
        <f t="shared" si="7"/>
        <v>#REF!</v>
      </c>
      <c r="U24" s="179">
        <f t="shared" si="7"/>
        <v>14525</v>
      </c>
      <c r="V24" s="179" t="e">
        <f t="shared" si="7"/>
        <v>#REF!</v>
      </c>
      <c r="W24" s="181" t="e">
        <f t="shared" si="7"/>
        <v>#REF!</v>
      </c>
    </row>
    <row r="25" spans="1:23" ht="15.75" x14ac:dyDescent="0.25">
      <c r="A25" s="80"/>
      <c r="B25" s="199" t="s">
        <v>170</v>
      </c>
      <c r="C25" s="215" t="s">
        <v>171</v>
      </c>
      <c r="D25" s="201" t="e">
        <f t="shared" ref="D25:W25" si="8">SUM(D26:D33)</f>
        <v>#REF!</v>
      </c>
      <c r="E25" s="202">
        <f t="shared" si="8"/>
        <v>23986</v>
      </c>
      <c r="F25" s="202" t="e">
        <f t="shared" si="8"/>
        <v>#REF!</v>
      </c>
      <c r="G25" s="203" t="e">
        <f t="shared" si="8"/>
        <v>#REF!</v>
      </c>
      <c r="H25" s="201" t="e">
        <f t="shared" si="8"/>
        <v>#REF!</v>
      </c>
      <c r="I25" s="202">
        <f t="shared" si="8"/>
        <v>7699</v>
      </c>
      <c r="J25" s="202" t="e">
        <f t="shared" si="8"/>
        <v>#REF!</v>
      </c>
      <c r="K25" s="204" t="e">
        <f t="shared" si="8"/>
        <v>#REF!</v>
      </c>
      <c r="L25" s="205" t="e">
        <f t="shared" si="8"/>
        <v>#REF!</v>
      </c>
      <c r="M25" s="202" t="e">
        <f t="shared" si="8"/>
        <v>#REF!</v>
      </c>
      <c r="N25" s="202" t="e">
        <f t="shared" si="8"/>
        <v>#REF!</v>
      </c>
      <c r="O25" s="204" t="e">
        <f t="shared" si="8"/>
        <v>#REF!</v>
      </c>
      <c r="P25" s="249">
        <v>17531.349999999999</v>
      </c>
      <c r="Q25" s="250">
        <v>17531.349999999999</v>
      </c>
      <c r="R25" s="250">
        <v>0</v>
      </c>
      <c r="S25" s="251">
        <v>0</v>
      </c>
      <c r="T25" s="205">
        <f t="shared" si="8"/>
        <v>9375</v>
      </c>
      <c r="U25" s="202">
        <f t="shared" si="8"/>
        <v>9375</v>
      </c>
      <c r="V25" s="202">
        <f t="shared" si="8"/>
        <v>0</v>
      </c>
      <c r="W25" s="204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49">
        <v>128.30000000000001</v>
      </c>
      <c r="Q26" s="252">
        <v>128.30000000000001</v>
      </c>
      <c r="R26" s="252">
        <v>0</v>
      </c>
      <c r="S26" s="253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49">
        <v>168.38</v>
      </c>
      <c r="Q27" s="252">
        <v>168.38</v>
      </c>
      <c r="R27" s="252">
        <v>0</v>
      </c>
      <c r="S27" s="253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49">
        <v>14531.72</v>
      </c>
      <c r="Q28" s="252">
        <v>14531.72</v>
      </c>
      <c r="R28" s="252">
        <v>0</v>
      </c>
      <c r="S28" s="253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49">
        <v>0</v>
      </c>
      <c r="Q29" s="252">
        <v>0</v>
      </c>
      <c r="R29" s="252">
        <v>0</v>
      </c>
      <c r="S29" s="253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49">
        <v>1265</v>
      </c>
      <c r="Q30" s="252">
        <v>1265</v>
      </c>
      <c r="R30" s="252">
        <v>0</v>
      </c>
      <c r="S30" s="253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49">
        <v>60.95</v>
      </c>
      <c r="Q31" s="252">
        <v>60.95</v>
      </c>
      <c r="R31" s="252">
        <v>0</v>
      </c>
      <c r="S31" s="253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49">
        <v>1377</v>
      </c>
      <c r="Q32" s="252">
        <v>1377</v>
      </c>
      <c r="R32" s="252">
        <v>0</v>
      </c>
      <c r="S32" s="253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49">
        <v>0</v>
      </c>
      <c r="Q33" s="252">
        <v>0</v>
      </c>
      <c r="R33" s="252">
        <v>0</v>
      </c>
      <c r="S33" s="253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199" t="s">
        <v>180</v>
      </c>
      <c r="C34" s="215" t="s">
        <v>181</v>
      </c>
      <c r="D34" s="201" t="e">
        <f t="shared" ref="D34:W34" si="13">SUM(D35:D36)</f>
        <v>#REF!</v>
      </c>
      <c r="E34" s="202">
        <f t="shared" si="13"/>
        <v>3755</v>
      </c>
      <c r="F34" s="202" t="e">
        <f t="shared" si="13"/>
        <v>#REF!</v>
      </c>
      <c r="G34" s="203" t="e">
        <f t="shared" si="13"/>
        <v>#REF!</v>
      </c>
      <c r="H34" s="201" t="e">
        <f t="shared" si="13"/>
        <v>#REF!</v>
      </c>
      <c r="I34" s="202">
        <f t="shared" si="13"/>
        <v>11564</v>
      </c>
      <c r="J34" s="202" t="e">
        <f t="shared" si="13"/>
        <v>#REF!</v>
      </c>
      <c r="K34" s="204" t="e">
        <f t="shared" si="13"/>
        <v>#REF!</v>
      </c>
      <c r="L34" s="205" t="e">
        <f t="shared" si="13"/>
        <v>#REF!</v>
      </c>
      <c r="M34" s="202" t="e">
        <f t="shared" si="13"/>
        <v>#REF!</v>
      </c>
      <c r="N34" s="202" t="e">
        <f t="shared" si="13"/>
        <v>#REF!</v>
      </c>
      <c r="O34" s="204" t="e">
        <f t="shared" si="13"/>
        <v>#REF!</v>
      </c>
      <c r="P34" s="249">
        <v>14469.77</v>
      </c>
      <c r="Q34" s="250">
        <v>14469.77</v>
      </c>
      <c r="R34" s="250">
        <v>0</v>
      </c>
      <c r="S34" s="251">
        <v>0</v>
      </c>
      <c r="T34" s="205" t="e">
        <f t="shared" si="13"/>
        <v>#REF!</v>
      </c>
      <c r="U34" s="202">
        <f t="shared" si="13"/>
        <v>4150</v>
      </c>
      <c r="V34" s="202" t="e">
        <f t="shared" si="13"/>
        <v>#REF!</v>
      </c>
      <c r="W34" s="204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49">
        <v>13379.77</v>
      </c>
      <c r="Q35" s="252">
        <v>13379.77</v>
      </c>
      <c r="R35" s="252">
        <v>0</v>
      </c>
      <c r="S35" s="253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49">
        <v>1090</v>
      </c>
      <c r="Q36" s="252">
        <v>1090</v>
      </c>
      <c r="R36" s="252">
        <v>0</v>
      </c>
      <c r="S36" s="253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07" t="s">
        <v>184</v>
      </c>
      <c r="C37" s="216" t="s">
        <v>185</v>
      </c>
      <c r="D37" s="209" t="e">
        <f>SUM(E37:G37)</f>
        <v>#REF!</v>
      </c>
      <c r="E37" s="210">
        <v>6457</v>
      </c>
      <c r="F37" s="210" t="e">
        <f>'[3]2. Propagácia a marketing'!#REF!</f>
        <v>#REF!</v>
      </c>
      <c r="G37" s="211" t="e">
        <f>'[3]2. Propagácia a marketing'!#REF!</f>
        <v>#REF!</v>
      </c>
      <c r="H37" s="217" t="e">
        <f>SUM(I37:K37)</f>
        <v>#REF!</v>
      </c>
      <c r="I37" s="212">
        <v>4354</v>
      </c>
      <c r="J37" s="212" t="e">
        <f>'[3]2. Propagácia a marketing'!#REF!</f>
        <v>#REF!</v>
      </c>
      <c r="K37" s="213" t="e">
        <f>'[3]2. Propagácia a marketing'!#REF!</f>
        <v>#REF!</v>
      </c>
      <c r="L37" s="218" t="e">
        <f>SUM(M37:O37)</f>
        <v>#REF!</v>
      </c>
      <c r="M37" s="210" t="e">
        <f>'[3]2. Propagácia a marketing'!#REF!</f>
        <v>#REF!</v>
      </c>
      <c r="N37" s="210" t="e">
        <f>'[3]2. Propagácia a marketing'!#REF!</f>
        <v>#REF!</v>
      </c>
      <c r="O37" s="219" t="e">
        <f>'[3]2. Propagácia a marketing'!#REF!</f>
        <v>#REF!</v>
      </c>
      <c r="P37" s="259">
        <v>780.02</v>
      </c>
      <c r="Q37" s="260">
        <v>780.02</v>
      </c>
      <c r="R37" s="260">
        <v>0</v>
      </c>
      <c r="S37" s="261">
        <v>0</v>
      </c>
      <c r="T37" s="218" t="e">
        <f>SUM(U37:W37)</f>
        <v>#REF!</v>
      </c>
      <c r="U37" s="210">
        <f>'[3]2. Propagácia a marketing'!$H$60</f>
        <v>1000</v>
      </c>
      <c r="V37" s="210" t="e">
        <f>'[3]2. Propagácia a marketing'!$I$60</f>
        <v>#REF!</v>
      </c>
      <c r="W37" s="219" t="e">
        <f>'[3]2. Propagácia a marketing'!$J$60</f>
        <v>#REF!</v>
      </c>
    </row>
    <row r="38" spans="1:23" s="82" customFormat="1" ht="14.25" x14ac:dyDescent="0.2">
      <c r="A38" s="114"/>
      <c r="B38" s="183" t="s">
        <v>186</v>
      </c>
      <c r="C38" s="184"/>
      <c r="D38" s="178" t="e">
        <f t="shared" ref="D38:W38" si="14">D39+D40+D41+D46+D47</f>
        <v>#REF!</v>
      </c>
      <c r="E38" s="179">
        <f t="shared" si="14"/>
        <v>271426</v>
      </c>
      <c r="F38" s="179" t="e">
        <f t="shared" si="14"/>
        <v>#REF!</v>
      </c>
      <c r="G38" s="180" t="e">
        <f t="shared" si="14"/>
        <v>#REF!</v>
      </c>
      <c r="H38" s="178" t="e">
        <f t="shared" si="14"/>
        <v>#REF!</v>
      </c>
      <c r="I38" s="179">
        <f t="shared" si="14"/>
        <v>197118</v>
      </c>
      <c r="J38" s="179" t="e">
        <f t="shared" si="14"/>
        <v>#REF!</v>
      </c>
      <c r="K38" s="181" t="e">
        <f t="shared" si="14"/>
        <v>#REF!</v>
      </c>
      <c r="L38" s="182" t="e">
        <f t="shared" si="14"/>
        <v>#REF!</v>
      </c>
      <c r="M38" s="179" t="e">
        <f t="shared" si="14"/>
        <v>#REF!</v>
      </c>
      <c r="N38" s="179" t="e">
        <f t="shared" si="14"/>
        <v>#REF!</v>
      </c>
      <c r="O38" s="181" t="e">
        <f t="shared" si="14"/>
        <v>#REF!</v>
      </c>
      <c r="P38" s="257">
        <v>238983.5</v>
      </c>
      <c r="Q38" s="258">
        <v>213988.5</v>
      </c>
      <c r="R38" s="258">
        <v>24995</v>
      </c>
      <c r="S38" s="262">
        <v>0</v>
      </c>
      <c r="T38" s="182" t="e">
        <f t="shared" si="14"/>
        <v>#REF!</v>
      </c>
      <c r="U38" s="179">
        <f t="shared" si="14"/>
        <v>75414</v>
      </c>
      <c r="V38" s="179" t="e">
        <f t="shared" si="14"/>
        <v>#REF!</v>
      </c>
      <c r="W38" s="181" t="e">
        <f t="shared" si="14"/>
        <v>#REF!</v>
      </c>
    </row>
    <row r="39" spans="1:23" ht="16.5" x14ac:dyDescent="0.3">
      <c r="A39" s="80"/>
      <c r="B39" s="199" t="s">
        <v>187</v>
      </c>
      <c r="C39" s="220" t="s">
        <v>188</v>
      </c>
      <c r="D39" s="201" t="e">
        <f>SUM(E39:G39)</f>
        <v>#REF!</v>
      </c>
      <c r="E39" s="202">
        <v>36902</v>
      </c>
      <c r="F39" s="202">
        <v>4033</v>
      </c>
      <c r="G39" s="203" t="e">
        <f>'[3]3.Interné služby'!#REF!</f>
        <v>#REF!</v>
      </c>
      <c r="H39" s="201" t="e">
        <f>SUM(I39:K39)</f>
        <v>#REF!</v>
      </c>
      <c r="I39" s="202">
        <v>22326</v>
      </c>
      <c r="J39" s="202">
        <v>5865</v>
      </c>
      <c r="K39" s="204" t="e">
        <f>'[3]3.Interné služby'!#REF!</f>
        <v>#REF!</v>
      </c>
      <c r="L39" s="205" t="e">
        <f>SUM(M39:O39)</f>
        <v>#REF!</v>
      </c>
      <c r="M39" s="202" t="e">
        <f>'[3]3.Interné služby'!#REF!</f>
        <v>#REF!</v>
      </c>
      <c r="N39" s="202" t="e">
        <f>'[3]3.Interné služby'!#REF!</f>
        <v>#REF!</v>
      </c>
      <c r="O39" s="204" t="e">
        <f>'[3]3.Interné služby'!#REF!</f>
        <v>#REF!</v>
      </c>
      <c r="P39" s="249">
        <v>27814.74</v>
      </c>
      <c r="Q39" s="250">
        <v>22025.74</v>
      </c>
      <c r="R39" s="250">
        <v>5789</v>
      </c>
      <c r="S39" s="251">
        <v>0</v>
      </c>
      <c r="T39" s="205">
        <f>SUM(U39:W39)</f>
        <v>80864</v>
      </c>
      <c r="U39" s="202">
        <f>'[3]3.Interné služby'!$H$4</f>
        <v>46864</v>
      </c>
      <c r="V39" s="202">
        <f>'[3]3.Interné služby'!$I$4</f>
        <v>34000</v>
      </c>
      <c r="W39" s="204">
        <f>'[3]3.Interné služby'!$J$4</f>
        <v>0</v>
      </c>
    </row>
    <row r="40" spans="1:23" ht="16.5" x14ac:dyDescent="0.3">
      <c r="A40" s="108"/>
      <c r="B40" s="199" t="s">
        <v>189</v>
      </c>
      <c r="C40" s="220" t="s">
        <v>190</v>
      </c>
      <c r="D40" s="201" t="e">
        <f>SUM(E40:G40)</f>
        <v>#REF!</v>
      </c>
      <c r="E40" s="202">
        <v>35806</v>
      </c>
      <c r="F40" s="202" t="e">
        <f>'[3]3.Interné služby'!#REF!</f>
        <v>#REF!</v>
      </c>
      <c r="G40" s="203" t="e">
        <f>'[3]3.Interné služby'!#REF!</f>
        <v>#REF!</v>
      </c>
      <c r="H40" s="201" t="e">
        <f>SUM(I40:K40)</f>
        <v>#REF!</v>
      </c>
      <c r="I40" s="202">
        <v>9784</v>
      </c>
      <c r="J40" s="202"/>
      <c r="K40" s="204" t="e">
        <f>'[3]3.Interné služby'!#REF!</f>
        <v>#REF!</v>
      </c>
      <c r="L40" s="205" t="e">
        <f>SUM(M40:O40)</f>
        <v>#REF!</v>
      </c>
      <c r="M40" s="202">
        <v>30256</v>
      </c>
      <c r="N40" s="202" t="e">
        <f>'[3]3.Interné služby'!#REF!</f>
        <v>#REF!</v>
      </c>
      <c r="O40" s="204" t="e">
        <f>'[3]3.Interné služby'!#REF!</f>
        <v>#REF!</v>
      </c>
      <c r="P40" s="249">
        <v>27507.78</v>
      </c>
      <c r="Q40" s="250">
        <v>27507.78</v>
      </c>
      <c r="R40" s="250">
        <v>0</v>
      </c>
      <c r="S40" s="251">
        <v>0</v>
      </c>
      <c r="T40" s="205">
        <f>SUM(U40:W40)</f>
        <v>10900</v>
      </c>
      <c r="U40" s="202">
        <f>'[3]3.Interné služby'!$H$31</f>
        <v>10900</v>
      </c>
      <c r="V40" s="202">
        <f>'[3]3.Interné služby'!$I$31</f>
        <v>0</v>
      </c>
      <c r="W40" s="204">
        <f>'[3]3.Interné služby'!$J$31</f>
        <v>0</v>
      </c>
    </row>
    <row r="41" spans="1:23" ht="16.5" x14ac:dyDescent="0.3">
      <c r="A41" s="84"/>
      <c r="B41" s="199" t="s">
        <v>191</v>
      </c>
      <c r="C41" s="220" t="s">
        <v>192</v>
      </c>
      <c r="D41" s="201" t="e">
        <f t="shared" ref="D41:W41" si="15">SUM(D42:D45)</f>
        <v>#REF!</v>
      </c>
      <c r="E41" s="202">
        <f t="shared" si="15"/>
        <v>193704</v>
      </c>
      <c r="F41" s="202" t="e">
        <f t="shared" si="15"/>
        <v>#REF!</v>
      </c>
      <c r="G41" s="203" t="e">
        <f t="shared" si="15"/>
        <v>#REF!</v>
      </c>
      <c r="H41" s="201" t="e">
        <f t="shared" si="15"/>
        <v>#REF!</v>
      </c>
      <c r="I41" s="202">
        <f t="shared" si="15"/>
        <v>160978</v>
      </c>
      <c r="J41" s="202">
        <f t="shared" si="15"/>
        <v>46477</v>
      </c>
      <c r="K41" s="204" t="e">
        <f t="shared" si="15"/>
        <v>#REF!</v>
      </c>
      <c r="L41" s="205" t="e">
        <f t="shared" si="15"/>
        <v>#REF!</v>
      </c>
      <c r="M41" s="202" t="e">
        <f t="shared" si="15"/>
        <v>#REF!</v>
      </c>
      <c r="N41" s="202" t="e">
        <f t="shared" si="15"/>
        <v>#REF!</v>
      </c>
      <c r="O41" s="204" t="e">
        <f t="shared" si="15"/>
        <v>#REF!</v>
      </c>
      <c r="P41" s="249">
        <v>178249.2</v>
      </c>
      <c r="Q41" s="250">
        <v>159043.20000000001</v>
      </c>
      <c r="R41" s="250">
        <v>19206</v>
      </c>
      <c r="S41" s="251">
        <v>0</v>
      </c>
      <c r="T41" s="205" t="e">
        <f t="shared" si="15"/>
        <v>#REF!</v>
      </c>
      <c r="U41" s="202">
        <f t="shared" si="15"/>
        <v>12750</v>
      </c>
      <c r="V41" s="202" t="e">
        <f t="shared" si="15"/>
        <v>#REF!</v>
      </c>
      <c r="W41" s="204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49">
        <v>1873.69</v>
      </c>
      <c r="Q42" s="252">
        <v>1873.69</v>
      </c>
      <c r="R42" s="252">
        <v>0</v>
      </c>
      <c r="S42" s="253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49">
        <v>108.36</v>
      </c>
      <c r="Q43" s="252">
        <v>108.36</v>
      </c>
      <c r="R43" s="252">
        <v>0</v>
      </c>
      <c r="S43" s="253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49">
        <v>155457.15</v>
      </c>
      <c r="Q44" s="252">
        <v>154761.15</v>
      </c>
      <c r="R44" s="252">
        <v>696</v>
      </c>
      <c r="S44" s="253">
        <v>0</v>
      </c>
      <c r="T44" s="97">
        <f t="shared" si="19"/>
        <v>5000</v>
      </c>
      <c r="U44" s="94">
        <f>'[4]3.Interné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49">
        <v>20810</v>
      </c>
      <c r="Q45" s="252">
        <v>2300</v>
      </c>
      <c r="R45" s="252">
        <v>18510</v>
      </c>
      <c r="S45" s="253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199" t="s">
        <v>197</v>
      </c>
      <c r="C46" s="220" t="s">
        <v>198</v>
      </c>
      <c r="D46" s="201" t="e">
        <f t="shared" si="16"/>
        <v>#REF!</v>
      </c>
      <c r="E46" s="202">
        <v>1736</v>
      </c>
      <c r="F46" s="202" t="e">
        <f>'[3]3.Interné služby'!#REF!</f>
        <v>#REF!</v>
      </c>
      <c r="G46" s="203" t="e">
        <f>'[3]3.Interné služby'!#REF!</f>
        <v>#REF!</v>
      </c>
      <c r="H46" s="201" t="e">
        <f t="shared" si="17"/>
        <v>#REF!</v>
      </c>
      <c r="I46" s="202">
        <v>2400</v>
      </c>
      <c r="J46" s="202" t="e">
        <f>'[3]3.Interné služby'!#REF!</f>
        <v>#REF!</v>
      </c>
      <c r="K46" s="204" t="e">
        <f>'[3]3.Interné služby'!#REF!</f>
        <v>#REF!</v>
      </c>
      <c r="L46" s="205" t="e">
        <f t="shared" si="18"/>
        <v>#REF!</v>
      </c>
      <c r="M46" s="202">
        <v>3900</v>
      </c>
      <c r="N46" s="202" t="e">
        <f>'[3]3.Interné služby'!#REF!</f>
        <v>#REF!</v>
      </c>
      <c r="O46" s="204" t="e">
        <f>'[3]3.Interné služby'!#REF!</f>
        <v>#REF!</v>
      </c>
      <c r="P46" s="249">
        <v>4017.4</v>
      </c>
      <c r="Q46" s="250">
        <v>4017.4</v>
      </c>
      <c r="R46" s="250">
        <v>0</v>
      </c>
      <c r="S46" s="251">
        <v>0</v>
      </c>
      <c r="T46" s="205" t="e">
        <f t="shared" si="19"/>
        <v>#REF!</v>
      </c>
      <c r="U46" s="202">
        <f>'[3]3.Interné služby'!$H$101</f>
        <v>3700</v>
      </c>
      <c r="V46" s="202" t="e">
        <f>'[3]3.Interné služby'!$I$102</f>
        <v>#REF!</v>
      </c>
      <c r="W46" s="204" t="e">
        <f>'[3]3.Interné služby'!$J$102</f>
        <v>#REF!</v>
      </c>
    </row>
    <row r="47" spans="1:23" ht="17.25" thickBot="1" x14ac:dyDescent="0.35">
      <c r="A47" s="84"/>
      <c r="B47" s="221" t="s">
        <v>199</v>
      </c>
      <c r="C47" s="222" t="s">
        <v>200</v>
      </c>
      <c r="D47" s="209" t="e">
        <f t="shared" si="16"/>
        <v>#REF!</v>
      </c>
      <c r="E47" s="210">
        <v>3278</v>
      </c>
      <c r="F47" s="210" t="e">
        <f>'[3]3.Interné služby'!#REF!</f>
        <v>#REF!</v>
      </c>
      <c r="G47" s="211" t="e">
        <f>'[3]3.Interné služby'!#REF!</f>
        <v>#REF!</v>
      </c>
      <c r="H47" s="217" t="e">
        <f t="shared" si="17"/>
        <v>#REF!</v>
      </c>
      <c r="I47" s="212">
        <v>1630</v>
      </c>
      <c r="J47" s="212" t="e">
        <f>'[3]3.Interné služby'!#REF!</f>
        <v>#REF!</v>
      </c>
      <c r="K47" s="213" t="e">
        <f>'[3]3.Interné služby'!#REF!</f>
        <v>#REF!</v>
      </c>
      <c r="L47" s="218" t="e">
        <f t="shared" si="18"/>
        <v>#REF!</v>
      </c>
      <c r="M47" s="210" t="e">
        <f>'[3]3.Interné služby'!#REF!</f>
        <v>#REF!</v>
      </c>
      <c r="N47" s="210" t="e">
        <f>'[3]3.Interné služby'!#REF!</f>
        <v>#REF!</v>
      </c>
      <c r="O47" s="219" t="e">
        <f>'[3]3.Interné služby'!#REF!</f>
        <v>#REF!</v>
      </c>
      <c r="P47" s="259">
        <v>1394.38</v>
      </c>
      <c r="Q47" s="260">
        <v>1394.38</v>
      </c>
      <c r="R47" s="260">
        <v>0</v>
      </c>
      <c r="S47" s="261">
        <v>0</v>
      </c>
      <c r="T47" s="218" t="e">
        <f t="shared" si="19"/>
        <v>#REF!</v>
      </c>
      <c r="U47" s="210">
        <f>'[3]3.Interné služby'!$H$108</f>
        <v>1200</v>
      </c>
      <c r="V47" s="210" t="e">
        <f>'[3]3.Interné služby'!$I$108</f>
        <v>#REF!</v>
      </c>
      <c r="W47" s="219" t="e">
        <f>'[3]3.Interné služby'!$J$108</f>
        <v>#REF!</v>
      </c>
    </row>
    <row r="48" spans="1:23" s="82" customFormat="1" ht="14.25" x14ac:dyDescent="0.2">
      <c r="B48" s="185" t="s">
        <v>201</v>
      </c>
      <c r="C48" s="186"/>
      <c r="D48" s="178" t="e">
        <f t="shared" ref="D48:J48" si="20">D49+D50+D53</f>
        <v>#REF!</v>
      </c>
      <c r="E48" s="179" t="e">
        <f t="shared" si="20"/>
        <v>#REF!</v>
      </c>
      <c r="F48" s="179" t="e">
        <f t="shared" si="20"/>
        <v>#REF!</v>
      </c>
      <c r="G48" s="180" t="e">
        <f t="shared" si="20"/>
        <v>#REF!</v>
      </c>
      <c r="H48" s="178" t="e">
        <f>H49+H50+H53-1</f>
        <v>#REF!</v>
      </c>
      <c r="I48" s="179" t="e">
        <f>I49+I50+I53-1</f>
        <v>#REF!</v>
      </c>
      <c r="J48" s="179">
        <f t="shared" si="20"/>
        <v>0</v>
      </c>
      <c r="K48" s="181" t="e">
        <f>K49+K53</f>
        <v>#REF!</v>
      </c>
      <c r="L48" s="182" t="e">
        <f t="shared" ref="L48:W48" si="21">L49+L50+L53</f>
        <v>#REF!</v>
      </c>
      <c r="M48" s="179" t="e">
        <f t="shared" si="21"/>
        <v>#REF!</v>
      </c>
      <c r="N48" s="179" t="e">
        <f t="shared" si="21"/>
        <v>#REF!</v>
      </c>
      <c r="O48" s="181" t="e">
        <f t="shared" si="21"/>
        <v>#REF!</v>
      </c>
      <c r="P48" s="257">
        <v>24336.959999999999</v>
      </c>
      <c r="Q48" s="258">
        <v>24336.959999999999</v>
      </c>
      <c r="R48" s="258">
        <v>0</v>
      </c>
      <c r="S48" s="262">
        <v>0</v>
      </c>
      <c r="T48" s="182" t="e">
        <f t="shared" si="21"/>
        <v>#REF!</v>
      </c>
      <c r="U48" s="179">
        <f t="shared" si="21"/>
        <v>32547</v>
      </c>
      <c r="V48" s="179" t="e">
        <f t="shared" si="21"/>
        <v>#REF!</v>
      </c>
      <c r="W48" s="181" t="e">
        <f t="shared" si="21"/>
        <v>#REF!</v>
      </c>
    </row>
    <row r="49" spans="1:23" ht="16.5" x14ac:dyDescent="0.3">
      <c r="A49" s="84"/>
      <c r="B49" s="199" t="s">
        <v>202</v>
      </c>
      <c r="C49" s="220" t="s">
        <v>203</v>
      </c>
      <c r="D49" s="201" t="e">
        <f>SUM(E49:G49)</f>
        <v>#REF!</v>
      </c>
      <c r="E49" s="202">
        <v>15307.52</v>
      </c>
      <c r="F49" s="202" t="e">
        <f>'[3]4.Služby občanov'!#REF!</f>
        <v>#REF!</v>
      </c>
      <c r="G49" s="203" t="e">
        <f>'[3]4.Služby občanov'!#REF!</f>
        <v>#REF!</v>
      </c>
      <c r="H49" s="201" t="e">
        <f>SUM(I49:K49)</f>
        <v>#REF!</v>
      </c>
      <c r="I49" s="202">
        <v>26456</v>
      </c>
      <c r="J49" s="202">
        <v>0</v>
      </c>
      <c r="K49" s="204" t="e">
        <f>'[3]4.Služby občanov'!#REF!</f>
        <v>#REF!</v>
      </c>
      <c r="L49" s="205" t="e">
        <f>SUM(M49:O49)</f>
        <v>#REF!</v>
      </c>
      <c r="M49" s="202" t="e">
        <f>'[3]4.Služby občanov'!#REF!</f>
        <v>#REF!</v>
      </c>
      <c r="N49" s="202" t="e">
        <f>'[3]4.Služby občanov'!#REF!</f>
        <v>#REF!</v>
      </c>
      <c r="O49" s="204" t="e">
        <f>'[3]4.Služby občanov'!#REF!</f>
        <v>#REF!</v>
      </c>
      <c r="P49" s="249">
        <v>8958.27</v>
      </c>
      <c r="Q49" s="250">
        <v>8958.27</v>
      </c>
      <c r="R49" s="250">
        <v>0</v>
      </c>
      <c r="S49" s="251">
        <v>0</v>
      </c>
      <c r="T49" s="205">
        <f>SUM(U49:W49)</f>
        <v>15600</v>
      </c>
      <c r="U49" s="202">
        <f>'[3]4.Služby občanov'!$H$4</f>
        <v>15600</v>
      </c>
      <c r="V49" s="202">
        <f>'[3]4.Služby občanov'!$I$4</f>
        <v>0</v>
      </c>
      <c r="W49" s="204">
        <f>'[3]4.Služby občanov'!$J$4</f>
        <v>0</v>
      </c>
    </row>
    <row r="50" spans="1:23" ht="15.75" x14ac:dyDescent="0.25">
      <c r="A50" s="116"/>
      <c r="B50" s="199" t="s">
        <v>204</v>
      </c>
      <c r="C50" s="215" t="s">
        <v>205</v>
      </c>
      <c r="D50" s="201" t="e">
        <f t="shared" ref="D50:W50" si="22">SUM(D51:D52)</f>
        <v>#REF!</v>
      </c>
      <c r="E50" s="202">
        <f t="shared" si="22"/>
        <v>23245.5</v>
      </c>
      <c r="F50" s="202" t="e">
        <f t="shared" si="22"/>
        <v>#REF!</v>
      </c>
      <c r="G50" s="203" t="e">
        <f t="shared" si="22"/>
        <v>#REF!</v>
      </c>
      <c r="H50" s="201" t="e">
        <f t="shared" si="22"/>
        <v>#REF!</v>
      </c>
      <c r="I50" s="202" t="e">
        <f t="shared" si="22"/>
        <v>#REF!</v>
      </c>
      <c r="J50" s="202">
        <f t="shared" si="22"/>
        <v>0</v>
      </c>
      <c r="K50" s="204" t="e">
        <f t="shared" si="22"/>
        <v>#REF!</v>
      </c>
      <c r="L50" s="205" t="e">
        <f t="shared" si="22"/>
        <v>#REF!</v>
      </c>
      <c r="M50" s="202" t="e">
        <f t="shared" si="22"/>
        <v>#REF!</v>
      </c>
      <c r="N50" s="202" t="e">
        <f t="shared" si="22"/>
        <v>#REF!</v>
      </c>
      <c r="O50" s="204" t="e">
        <f t="shared" si="22"/>
        <v>#REF!</v>
      </c>
      <c r="P50" s="249">
        <v>15378.69</v>
      </c>
      <c r="Q50" s="250">
        <v>15378.69</v>
      </c>
      <c r="R50" s="250">
        <v>0</v>
      </c>
      <c r="S50" s="251">
        <v>0</v>
      </c>
      <c r="T50" s="205" t="e">
        <f t="shared" si="22"/>
        <v>#REF!</v>
      </c>
      <c r="U50" s="202">
        <f t="shared" si="22"/>
        <v>16937</v>
      </c>
      <c r="V50" s="202" t="e">
        <f t="shared" si="22"/>
        <v>#REF!</v>
      </c>
      <c r="W50" s="204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49">
        <v>15378.69</v>
      </c>
      <c r="Q51" s="263">
        <v>15378.69</v>
      </c>
      <c r="R51" s="263">
        <v>0</v>
      </c>
      <c r="S51" s="264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49">
        <v>0</v>
      </c>
      <c r="Q52" s="263">
        <v>0</v>
      </c>
      <c r="R52" s="263">
        <v>0</v>
      </c>
      <c r="S52" s="264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23" t="s">
        <v>208</v>
      </c>
      <c r="C53" s="216" t="s">
        <v>209</v>
      </c>
      <c r="D53" s="209" t="e">
        <f>SUM(E53:G53)</f>
        <v>#REF!</v>
      </c>
      <c r="E53" s="210" t="e">
        <f>'[3]4.Služby občanov'!#REF!</f>
        <v>#REF!</v>
      </c>
      <c r="F53" s="210" t="e">
        <f>'[3]4.Služby občanov'!#REF!</f>
        <v>#REF!</v>
      </c>
      <c r="G53" s="211" t="e">
        <f>'[3]4.Služby občanov'!#REF!</f>
        <v>#REF!</v>
      </c>
      <c r="H53" s="217" t="e">
        <f>SUM(I53:K53)</f>
        <v>#REF!</v>
      </c>
      <c r="I53" s="212">
        <v>0</v>
      </c>
      <c r="J53" s="212">
        <v>0</v>
      </c>
      <c r="K53" s="213" t="e">
        <f>'[3]4.Služby občanov'!#REF!</f>
        <v>#REF!</v>
      </c>
      <c r="L53" s="218" t="e">
        <f>SUM(M53:O53)</f>
        <v>#REF!</v>
      </c>
      <c r="M53" s="210" t="e">
        <f>'[3]4.Služby občanov'!#REF!</f>
        <v>#REF!</v>
      </c>
      <c r="N53" s="210" t="e">
        <f>'[3]4.Služby občanov'!#REF!</f>
        <v>#REF!</v>
      </c>
      <c r="O53" s="219" t="e">
        <f>'[3]4.Služby občanov'!#REF!</f>
        <v>#REF!</v>
      </c>
      <c r="P53" s="259">
        <v>0</v>
      </c>
      <c r="Q53" s="265">
        <v>0</v>
      </c>
      <c r="R53" s="265">
        <v>0</v>
      </c>
      <c r="S53" s="266">
        <v>0</v>
      </c>
      <c r="T53" s="218" t="e">
        <f>SUM(U53:W53)</f>
        <v>#REF!</v>
      </c>
      <c r="U53" s="210">
        <f>'[3]4.Služby občanov'!$H$28</f>
        <v>10</v>
      </c>
      <c r="V53" s="210" t="e">
        <f>'[3]4.Služby občanov'!$I$28</f>
        <v>#REF!</v>
      </c>
      <c r="W53" s="219" t="e">
        <f>'[3]4.Služby občanov'!$J$28</f>
        <v>#REF!</v>
      </c>
    </row>
    <row r="54" spans="1:23" s="82" customFormat="1" ht="14.25" x14ac:dyDescent="0.2">
      <c r="A54" s="116"/>
      <c r="B54" s="183" t="s">
        <v>210</v>
      </c>
      <c r="C54" s="187"/>
      <c r="D54" s="178" t="e">
        <f t="shared" ref="D54:W54" si="23">D55+D60+D61+D62+D67</f>
        <v>#REF!</v>
      </c>
      <c r="E54" s="179" t="e">
        <f t="shared" si="23"/>
        <v>#REF!</v>
      </c>
      <c r="F54" s="179" t="e">
        <f t="shared" si="23"/>
        <v>#REF!</v>
      </c>
      <c r="G54" s="180" t="e">
        <f t="shared" si="23"/>
        <v>#REF!</v>
      </c>
      <c r="H54" s="178" t="e">
        <f t="shared" si="23"/>
        <v>#REF!</v>
      </c>
      <c r="I54" s="179" t="e">
        <f t="shared" si="23"/>
        <v>#REF!</v>
      </c>
      <c r="J54" s="179" t="e">
        <f t="shared" si="23"/>
        <v>#REF!</v>
      </c>
      <c r="K54" s="181" t="e">
        <f t="shared" si="23"/>
        <v>#REF!</v>
      </c>
      <c r="L54" s="182" t="e">
        <f t="shared" si="23"/>
        <v>#REF!</v>
      </c>
      <c r="M54" s="179" t="e">
        <f t="shared" si="23"/>
        <v>#REF!</v>
      </c>
      <c r="N54" s="179" t="e">
        <f t="shared" si="23"/>
        <v>#REF!</v>
      </c>
      <c r="O54" s="181" t="e">
        <f t="shared" si="23"/>
        <v>#REF!</v>
      </c>
      <c r="P54" s="257">
        <v>667835.55000000005</v>
      </c>
      <c r="Q54" s="258">
        <v>666135.55000000005</v>
      </c>
      <c r="R54" s="258">
        <v>1700</v>
      </c>
      <c r="S54" s="262">
        <v>0</v>
      </c>
      <c r="T54" s="182" t="e">
        <f t="shared" si="23"/>
        <v>#REF!</v>
      </c>
      <c r="U54" s="179" t="e">
        <f t="shared" si="23"/>
        <v>#REF!</v>
      </c>
      <c r="V54" s="179" t="e">
        <f t="shared" si="23"/>
        <v>#REF!</v>
      </c>
      <c r="W54" s="181" t="e">
        <f t="shared" si="23"/>
        <v>#REF!</v>
      </c>
    </row>
    <row r="55" spans="1:23" ht="15.75" x14ac:dyDescent="0.25">
      <c r="A55" s="116"/>
      <c r="B55" s="224" t="s">
        <v>211</v>
      </c>
      <c r="C55" s="225" t="s">
        <v>212</v>
      </c>
      <c r="D55" s="201" t="e">
        <f t="shared" ref="D55:W55" si="24">SUM(D56:D59)</f>
        <v>#REF!</v>
      </c>
      <c r="E55" s="202">
        <f t="shared" si="24"/>
        <v>496158.19</v>
      </c>
      <c r="F55" s="202" t="e">
        <f t="shared" si="24"/>
        <v>#REF!</v>
      </c>
      <c r="G55" s="203" t="e">
        <f t="shared" si="24"/>
        <v>#REF!</v>
      </c>
      <c r="H55" s="201" t="e">
        <f t="shared" si="24"/>
        <v>#REF!</v>
      </c>
      <c r="I55" s="202">
        <f t="shared" si="24"/>
        <v>480129.99</v>
      </c>
      <c r="J55" s="202" t="e">
        <f t="shared" si="24"/>
        <v>#REF!</v>
      </c>
      <c r="K55" s="204" t="e">
        <f t="shared" si="24"/>
        <v>#REF!</v>
      </c>
      <c r="L55" s="205" t="e">
        <f t="shared" si="24"/>
        <v>#REF!</v>
      </c>
      <c r="M55" s="202" t="e">
        <f t="shared" si="24"/>
        <v>#REF!</v>
      </c>
      <c r="N55" s="202" t="e">
        <f t="shared" si="24"/>
        <v>#REF!</v>
      </c>
      <c r="O55" s="204" t="e">
        <f t="shared" si="24"/>
        <v>#REF!</v>
      </c>
      <c r="P55" s="249">
        <v>463317.1</v>
      </c>
      <c r="Q55" s="250">
        <v>461617.1</v>
      </c>
      <c r="R55" s="250">
        <v>1700</v>
      </c>
      <c r="S55" s="251">
        <v>0</v>
      </c>
      <c r="T55" s="205" t="e">
        <f t="shared" si="24"/>
        <v>#REF!</v>
      </c>
      <c r="U55" s="202">
        <f t="shared" si="24"/>
        <v>468983</v>
      </c>
      <c r="V55" s="202">
        <f t="shared" si="24"/>
        <v>6100</v>
      </c>
      <c r="W55" s="204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49">
        <v>326420.21000000002</v>
      </c>
      <c r="Q56" s="252">
        <v>324720.21000000002</v>
      </c>
      <c r="R56" s="252">
        <v>1700</v>
      </c>
      <c r="S56" s="253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49">
        <v>63166.06</v>
      </c>
      <c r="Q57" s="252">
        <v>63166.06</v>
      </c>
      <c r="R57" s="252">
        <v>0</v>
      </c>
      <c r="S57" s="253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49">
        <v>35909.43</v>
      </c>
      <c r="Q58" s="252">
        <v>35909.43</v>
      </c>
      <c r="R58" s="252">
        <v>0</v>
      </c>
      <c r="S58" s="253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49">
        <v>37821.4</v>
      </c>
      <c r="Q59" s="252">
        <v>37821.4</v>
      </c>
      <c r="R59" s="252">
        <v>0</v>
      </c>
      <c r="S59" s="253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24" t="s">
        <v>217</v>
      </c>
      <c r="C60" s="220" t="s">
        <v>218</v>
      </c>
      <c r="D60" s="201" t="e">
        <f t="shared" si="25"/>
        <v>#REF!</v>
      </c>
      <c r="E60" s="202" t="e">
        <f>'[3]5.Bezpečnosť, právo a por.'!#REF!</f>
        <v>#REF!</v>
      </c>
      <c r="F60" s="202" t="e">
        <f>'[3]5.Bezpečnosť, právo a por.'!#REF!</f>
        <v>#REF!</v>
      </c>
      <c r="G60" s="203" t="e">
        <f>'[3]5.Bezpečnosť, právo a por.'!#REF!</f>
        <v>#REF!</v>
      </c>
      <c r="H60" s="201" t="e">
        <f t="shared" si="26"/>
        <v>#REF!</v>
      </c>
      <c r="I60" s="202">
        <v>0</v>
      </c>
      <c r="J60" s="202">
        <v>0</v>
      </c>
      <c r="K60" s="204" t="e">
        <f>'[3]5.Bezpečnosť, právo a por.'!#REF!</f>
        <v>#REF!</v>
      </c>
      <c r="L60" s="205" t="e">
        <f t="shared" si="27"/>
        <v>#REF!</v>
      </c>
      <c r="M60" s="202" t="e">
        <f>'[3]5.Bezpečnosť, právo a por.'!#REF!</f>
        <v>#REF!</v>
      </c>
      <c r="N60" s="202" t="e">
        <f>'[3]5.Bezpečnosť, právo a por.'!#REF!</f>
        <v>#REF!</v>
      </c>
      <c r="O60" s="204" t="e">
        <f>'[3]5.Bezpečnosť, právo a por.'!#REF!</f>
        <v>#REF!</v>
      </c>
      <c r="P60" s="249">
        <v>0</v>
      </c>
      <c r="Q60" s="250">
        <v>0</v>
      </c>
      <c r="R60" s="250">
        <v>0</v>
      </c>
      <c r="S60" s="251">
        <v>0</v>
      </c>
      <c r="T60" s="205" t="e">
        <f t="shared" si="28"/>
        <v>#REF!</v>
      </c>
      <c r="U60" s="202">
        <f>'[3]5.Bezpečnosť, právo a por.'!$H$77</f>
        <v>0</v>
      </c>
      <c r="V60" s="202"/>
      <c r="W60" s="204" t="e">
        <f>'[3]5.Bezpečnosť, právo a por.'!$J$76</f>
        <v>#REF!</v>
      </c>
    </row>
    <row r="61" spans="1:23" ht="16.5" x14ac:dyDescent="0.3">
      <c r="A61" s="84"/>
      <c r="B61" s="224" t="s">
        <v>219</v>
      </c>
      <c r="C61" s="220" t="s">
        <v>220</v>
      </c>
      <c r="D61" s="201" t="e">
        <f t="shared" si="25"/>
        <v>#REF!</v>
      </c>
      <c r="E61" s="202">
        <v>1286</v>
      </c>
      <c r="F61" s="202" t="e">
        <f>'[3]5.Bezpečnosť, právo a por.'!#REF!</f>
        <v>#REF!</v>
      </c>
      <c r="G61" s="203" t="e">
        <f>'[3]5.Bezpečnosť, právo a por.'!#REF!</f>
        <v>#REF!</v>
      </c>
      <c r="H61" s="201" t="e">
        <f t="shared" si="26"/>
        <v>#REF!</v>
      </c>
      <c r="I61" s="202">
        <v>797</v>
      </c>
      <c r="J61" s="202">
        <v>0</v>
      </c>
      <c r="K61" s="204" t="e">
        <f>'[3]5.Bezpečnosť, právo a por.'!#REF!</f>
        <v>#REF!</v>
      </c>
      <c r="L61" s="205" t="e">
        <f t="shared" si="27"/>
        <v>#REF!</v>
      </c>
      <c r="M61" s="202" t="e">
        <f>'[3]5.Bezpečnosť, právo a por.'!#REF!</f>
        <v>#REF!</v>
      </c>
      <c r="N61" s="202" t="e">
        <f>'[3]5.Bezpečnosť, právo a por.'!#REF!</f>
        <v>#REF!</v>
      </c>
      <c r="O61" s="204" t="e">
        <f>'[3]5.Bezpečnosť, právo a por.'!#REF!</f>
        <v>#REF!</v>
      </c>
      <c r="P61" s="249">
        <v>914.32</v>
      </c>
      <c r="Q61" s="250">
        <v>914.32</v>
      </c>
      <c r="R61" s="250">
        <v>0</v>
      </c>
      <c r="S61" s="251">
        <v>0</v>
      </c>
      <c r="T61" s="205" t="e">
        <f t="shared" si="28"/>
        <v>#REF!</v>
      </c>
      <c r="U61" s="202">
        <f>'[3]5.Bezpečnosť, právo a por.'!$H$79</f>
        <v>1650</v>
      </c>
      <c r="V61" s="202" t="e">
        <f>'[3]5.Bezpečnosť, právo a por.'!$I$78</f>
        <v>#REF!</v>
      </c>
      <c r="W61" s="204" t="e">
        <f>'[3]5.Bezpečnosť, právo a por.'!$J$78</f>
        <v>#REF!</v>
      </c>
    </row>
    <row r="62" spans="1:23" ht="15.75" x14ac:dyDescent="0.25">
      <c r="A62" s="84"/>
      <c r="B62" s="224" t="s">
        <v>221</v>
      </c>
      <c r="C62" s="215" t="s">
        <v>222</v>
      </c>
      <c r="D62" s="201" t="e">
        <f>SUM(D63:D66)</f>
        <v>#REF!</v>
      </c>
      <c r="E62" s="202">
        <f>SUM(E63:E66)</f>
        <v>255279.5</v>
      </c>
      <c r="F62" s="202" t="e">
        <f>SUM(F63:F66)</f>
        <v>#REF!</v>
      </c>
      <c r="G62" s="203" t="e">
        <f>SUM(G63:G66)</f>
        <v>#REF!</v>
      </c>
      <c r="H62" s="201" t="e">
        <f t="shared" si="26"/>
        <v>#REF!</v>
      </c>
      <c r="I62" s="202">
        <f t="shared" ref="I62:W62" si="29">SUM(I63:I66)</f>
        <v>270995.5</v>
      </c>
      <c r="J62" s="202">
        <f t="shared" si="29"/>
        <v>0</v>
      </c>
      <c r="K62" s="204" t="e">
        <f t="shared" si="29"/>
        <v>#REF!</v>
      </c>
      <c r="L62" s="205" t="e">
        <f t="shared" si="29"/>
        <v>#REF!</v>
      </c>
      <c r="M62" s="202" t="e">
        <f t="shared" si="29"/>
        <v>#REF!</v>
      </c>
      <c r="N62" s="202" t="e">
        <f t="shared" si="29"/>
        <v>#REF!</v>
      </c>
      <c r="O62" s="204" t="e">
        <f t="shared" si="29"/>
        <v>#REF!</v>
      </c>
      <c r="P62" s="249">
        <v>203577.43</v>
      </c>
      <c r="Q62" s="250">
        <v>203577.43</v>
      </c>
      <c r="R62" s="250">
        <v>0</v>
      </c>
      <c r="S62" s="251">
        <v>0</v>
      </c>
      <c r="T62" s="205" t="e">
        <f t="shared" si="29"/>
        <v>#REF!</v>
      </c>
      <c r="U62" s="202" t="e">
        <f t="shared" si="29"/>
        <v>#REF!</v>
      </c>
      <c r="V62" s="202">
        <f t="shared" si="29"/>
        <v>64679</v>
      </c>
      <c r="W62" s="204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49">
        <v>0</v>
      </c>
      <c r="Q63" s="252">
        <v>0</v>
      </c>
      <c r="R63" s="252">
        <v>0</v>
      </c>
      <c r="S63" s="253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49">
        <v>32015.58</v>
      </c>
      <c r="Q64" s="252">
        <v>32015.58</v>
      </c>
      <c r="R64" s="252">
        <v>0</v>
      </c>
      <c r="S64" s="253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49">
        <v>171561.85</v>
      </c>
      <c r="Q65" s="252">
        <v>171561.85</v>
      </c>
      <c r="R65" s="252">
        <v>0</v>
      </c>
      <c r="S65" s="253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49">
        <v>0</v>
      </c>
      <c r="Q66" s="252">
        <v>0</v>
      </c>
      <c r="R66" s="252">
        <v>0</v>
      </c>
      <c r="S66" s="253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24" t="s">
        <v>227</v>
      </c>
      <c r="C67" s="226" t="s">
        <v>228</v>
      </c>
      <c r="D67" s="201" t="e">
        <f t="shared" ref="D67:W67" si="30">SUM(D68:D69)</f>
        <v>#REF!</v>
      </c>
      <c r="E67" s="202">
        <f t="shared" si="30"/>
        <v>1324</v>
      </c>
      <c r="F67" s="202" t="e">
        <f t="shared" si="30"/>
        <v>#REF!</v>
      </c>
      <c r="G67" s="203" t="e">
        <f t="shared" si="30"/>
        <v>#REF!</v>
      </c>
      <c r="H67" s="201" t="e">
        <f t="shared" si="30"/>
        <v>#REF!</v>
      </c>
      <c r="I67" s="202" t="e">
        <f t="shared" si="30"/>
        <v>#REF!</v>
      </c>
      <c r="J67" s="202">
        <f t="shared" si="30"/>
        <v>0</v>
      </c>
      <c r="K67" s="204" t="e">
        <f t="shared" si="30"/>
        <v>#REF!</v>
      </c>
      <c r="L67" s="205" t="e">
        <f t="shared" si="30"/>
        <v>#REF!</v>
      </c>
      <c r="M67" s="202" t="e">
        <f t="shared" si="30"/>
        <v>#REF!</v>
      </c>
      <c r="N67" s="202" t="e">
        <f t="shared" si="30"/>
        <v>#REF!</v>
      </c>
      <c r="O67" s="204" t="e">
        <f t="shared" si="30"/>
        <v>#REF!</v>
      </c>
      <c r="P67" s="249">
        <v>26.7</v>
      </c>
      <c r="Q67" s="250">
        <v>26.7</v>
      </c>
      <c r="R67" s="250">
        <v>0</v>
      </c>
      <c r="S67" s="251">
        <v>0</v>
      </c>
      <c r="T67" s="205" t="e">
        <f t="shared" si="30"/>
        <v>#REF!</v>
      </c>
      <c r="U67" s="202" t="e">
        <f t="shared" si="30"/>
        <v>#REF!</v>
      </c>
      <c r="V67" s="202">
        <f t="shared" si="30"/>
        <v>0</v>
      </c>
      <c r="W67" s="204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49">
        <v>26.7</v>
      </c>
      <c r="Q68" s="252">
        <v>26.7</v>
      </c>
      <c r="R68" s="252">
        <v>0</v>
      </c>
      <c r="S68" s="253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59">
        <v>0</v>
      </c>
      <c r="Q69" s="267">
        <v>0</v>
      </c>
      <c r="R69" s="267">
        <v>0</v>
      </c>
      <c r="S69" s="268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83" t="s">
        <v>231</v>
      </c>
      <c r="C70" s="184"/>
      <c r="D70" s="178" t="e">
        <f t="shared" ref="D70:W70" si="31">D71+D74+D77</f>
        <v>#REF!</v>
      </c>
      <c r="E70" s="179">
        <f t="shared" si="31"/>
        <v>702096</v>
      </c>
      <c r="F70" s="179" t="e">
        <f t="shared" si="31"/>
        <v>#REF!</v>
      </c>
      <c r="G70" s="180" t="e">
        <f t="shared" si="31"/>
        <v>#REF!</v>
      </c>
      <c r="H70" s="178" t="e">
        <f t="shared" si="31"/>
        <v>#REF!</v>
      </c>
      <c r="I70" s="179">
        <f t="shared" si="31"/>
        <v>666597</v>
      </c>
      <c r="J70" s="179" t="e">
        <f t="shared" si="31"/>
        <v>#REF!</v>
      </c>
      <c r="K70" s="181" t="e">
        <f t="shared" si="31"/>
        <v>#REF!</v>
      </c>
      <c r="L70" s="182" t="e">
        <f t="shared" si="31"/>
        <v>#REF!</v>
      </c>
      <c r="M70" s="179" t="e">
        <f t="shared" si="31"/>
        <v>#REF!</v>
      </c>
      <c r="N70" s="179" t="e">
        <f t="shared" si="31"/>
        <v>#REF!</v>
      </c>
      <c r="O70" s="181" t="e">
        <f t="shared" si="31"/>
        <v>#REF!</v>
      </c>
      <c r="P70" s="257">
        <v>698135.79</v>
      </c>
      <c r="Q70" s="258">
        <v>698135.79</v>
      </c>
      <c r="R70" s="258">
        <v>0</v>
      </c>
      <c r="S70" s="262">
        <v>0</v>
      </c>
      <c r="T70" s="182">
        <f t="shared" si="31"/>
        <v>749050</v>
      </c>
      <c r="U70" s="179">
        <f t="shared" si="31"/>
        <v>743850</v>
      </c>
      <c r="V70" s="179">
        <f t="shared" si="31"/>
        <v>5200</v>
      </c>
      <c r="W70" s="181">
        <f t="shared" si="31"/>
        <v>0</v>
      </c>
    </row>
    <row r="71" spans="1:23" ht="15.75" x14ac:dyDescent="0.25">
      <c r="A71" s="108"/>
      <c r="B71" s="224" t="s">
        <v>232</v>
      </c>
      <c r="C71" s="226" t="s">
        <v>233</v>
      </c>
      <c r="D71" s="201" t="e">
        <f t="shared" ref="D71:W71" si="32">SUM(D72:D73)</f>
        <v>#REF!</v>
      </c>
      <c r="E71" s="202">
        <f t="shared" si="32"/>
        <v>518307</v>
      </c>
      <c r="F71" s="202" t="e">
        <f t="shared" si="32"/>
        <v>#REF!</v>
      </c>
      <c r="G71" s="203" t="e">
        <f t="shared" si="32"/>
        <v>#REF!</v>
      </c>
      <c r="H71" s="201" t="e">
        <f t="shared" si="32"/>
        <v>#REF!</v>
      </c>
      <c r="I71" s="202">
        <f t="shared" si="32"/>
        <v>514507</v>
      </c>
      <c r="J71" s="202" t="e">
        <f t="shared" si="32"/>
        <v>#REF!</v>
      </c>
      <c r="K71" s="204" t="e">
        <f t="shared" si="32"/>
        <v>#REF!</v>
      </c>
      <c r="L71" s="205" t="e">
        <f t="shared" si="32"/>
        <v>#REF!</v>
      </c>
      <c r="M71" s="202" t="e">
        <f t="shared" si="32"/>
        <v>#REF!</v>
      </c>
      <c r="N71" s="202" t="e">
        <f t="shared" si="32"/>
        <v>#REF!</v>
      </c>
      <c r="O71" s="204" t="e">
        <f t="shared" si="32"/>
        <v>#REF!</v>
      </c>
      <c r="P71" s="249">
        <v>524715.03</v>
      </c>
      <c r="Q71" s="250">
        <v>524715.03</v>
      </c>
      <c r="R71" s="250">
        <v>0</v>
      </c>
      <c r="S71" s="251">
        <v>0</v>
      </c>
      <c r="T71" s="205">
        <f t="shared" si="32"/>
        <v>564050</v>
      </c>
      <c r="U71" s="202">
        <f t="shared" si="32"/>
        <v>558850</v>
      </c>
      <c r="V71" s="202">
        <f t="shared" si="32"/>
        <v>5200</v>
      </c>
      <c r="W71" s="204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49">
        <v>287.73</v>
      </c>
      <c r="Q72" s="252">
        <v>287.73</v>
      </c>
      <c r="R72" s="252">
        <v>0</v>
      </c>
      <c r="S72" s="253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49">
        <v>524427.30000000005</v>
      </c>
      <c r="Q73" s="252">
        <v>524427.30000000005</v>
      </c>
      <c r="R73" s="252">
        <v>0</v>
      </c>
      <c r="S73" s="253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24" t="s">
        <v>236</v>
      </c>
      <c r="C74" s="215" t="s">
        <v>237</v>
      </c>
      <c r="D74" s="201" t="e">
        <f t="shared" ref="D74:W74" si="33">SUM(D75:D76)</f>
        <v>#REF!</v>
      </c>
      <c r="E74" s="202">
        <f t="shared" si="33"/>
        <v>107980</v>
      </c>
      <c r="F74" s="202" t="e">
        <f t="shared" si="33"/>
        <v>#REF!</v>
      </c>
      <c r="G74" s="203" t="e">
        <f t="shared" si="33"/>
        <v>#REF!</v>
      </c>
      <c r="H74" s="201" t="e">
        <f t="shared" si="33"/>
        <v>#REF!</v>
      </c>
      <c r="I74" s="202">
        <f t="shared" si="33"/>
        <v>78763</v>
      </c>
      <c r="J74" s="202" t="e">
        <f t="shared" si="33"/>
        <v>#REF!</v>
      </c>
      <c r="K74" s="204" t="e">
        <f t="shared" si="33"/>
        <v>#REF!</v>
      </c>
      <c r="L74" s="205" t="e">
        <f t="shared" si="33"/>
        <v>#REF!</v>
      </c>
      <c r="M74" s="202" t="e">
        <f t="shared" si="33"/>
        <v>#REF!</v>
      </c>
      <c r="N74" s="202" t="e">
        <f t="shared" si="33"/>
        <v>#REF!</v>
      </c>
      <c r="O74" s="204" t="e">
        <f t="shared" si="33"/>
        <v>#REF!</v>
      </c>
      <c r="P74" s="249">
        <v>94003.83</v>
      </c>
      <c r="Q74" s="250">
        <v>94003.83</v>
      </c>
      <c r="R74" s="250">
        <v>0</v>
      </c>
      <c r="S74" s="251">
        <v>0</v>
      </c>
      <c r="T74" s="205">
        <f t="shared" si="33"/>
        <v>100650</v>
      </c>
      <c r="U74" s="202">
        <f t="shared" si="33"/>
        <v>100650</v>
      </c>
      <c r="V74" s="202">
        <f t="shared" si="33"/>
        <v>0</v>
      </c>
      <c r="W74" s="204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49">
        <v>82086.899999999994</v>
      </c>
      <c r="Q75" s="252">
        <v>82086.899999999994</v>
      </c>
      <c r="R75" s="252">
        <v>0</v>
      </c>
      <c r="S75" s="253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49">
        <v>11916.93</v>
      </c>
      <c r="Q76" s="252">
        <v>11916.93</v>
      </c>
      <c r="R76" s="252">
        <v>0</v>
      </c>
      <c r="S76" s="253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27" t="s">
        <v>240</v>
      </c>
      <c r="C77" s="228" t="s">
        <v>241</v>
      </c>
      <c r="D77" s="209" t="e">
        <f>SUM(E77:G77)</f>
        <v>#REF!</v>
      </c>
      <c r="E77" s="210">
        <v>75809</v>
      </c>
      <c r="F77" s="210">
        <v>52058</v>
      </c>
      <c r="G77" s="211" t="e">
        <f>'[3]6.Odpadové hospodárstvo'!#REF!</f>
        <v>#REF!</v>
      </c>
      <c r="H77" s="217" t="e">
        <f>SUM(I77:K77)</f>
        <v>#REF!</v>
      </c>
      <c r="I77" s="212">
        <v>73327</v>
      </c>
      <c r="J77" s="212" t="e">
        <f>'[3]6.Odpadové hospodárstvo'!#REF!</f>
        <v>#REF!</v>
      </c>
      <c r="K77" s="213" t="e">
        <f>'[3]6.Odpadové hospodárstvo'!#REF!</f>
        <v>#REF!</v>
      </c>
      <c r="L77" s="218" t="e">
        <f>SUM(M77:O77)</f>
        <v>#REF!</v>
      </c>
      <c r="M77" s="210" t="e">
        <f>'[3]6.Odpadové hospodárstvo'!#REF!</f>
        <v>#REF!</v>
      </c>
      <c r="N77" s="210" t="e">
        <f>'[3]6.Odpadové hospodárstvo'!#REF!</f>
        <v>#REF!</v>
      </c>
      <c r="O77" s="219" t="e">
        <f>'[3]6.Odpadové hospodárstvo'!#REF!</f>
        <v>#REF!</v>
      </c>
      <c r="P77" s="259">
        <v>79416.929999999993</v>
      </c>
      <c r="Q77" s="260">
        <v>79416.929999999993</v>
      </c>
      <c r="R77" s="260">
        <v>0</v>
      </c>
      <c r="S77" s="261">
        <v>0</v>
      </c>
      <c r="T77" s="218">
        <f>SUM(U77:W77)</f>
        <v>84350</v>
      </c>
      <c r="U77" s="210">
        <f>'[3]6.Odpadové hospodárstvo'!$H$20</f>
        <v>84350</v>
      </c>
      <c r="V77" s="210">
        <f>'[3]6.Odpadové hospodárstvo'!$I$20</f>
        <v>0</v>
      </c>
      <c r="W77" s="219">
        <f>'[3]6.Odpadové hospodárstvo'!$J$20</f>
        <v>0</v>
      </c>
    </row>
    <row r="78" spans="1:23" s="82" customFormat="1" ht="14.25" x14ac:dyDescent="0.2">
      <c r="B78" s="183" t="s">
        <v>242</v>
      </c>
      <c r="C78" s="184"/>
      <c r="D78" s="178" t="e">
        <f t="shared" ref="D78:W78" si="34">D79+D87+D90</f>
        <v>#REF!</v>
      </c>
      <c r="E78" s="179" t="e">
        <f t="shared" si="34"/>
        <v>#REF!</v>
      </c>
      <c r="F78" s="179" t="e">
        <f t="shared" si="34"/>
        <v>#REF!</v>
      </c>
      <c r="G78" s="180" t="e">
        <f t="shared" si="34"/>
        <v>#REF!</v>
      </c>
      <c r="H78" s="178" t="e">
        <f t="shared" si="34"/>
        <v>#REF!</v>
      </c>
      <c r="I78" s="179" t="e">
        <f t="shared" si="34"/>
        <v>#REF!</v>
      </c>
      <c r="J78" s="179" t="e">
        <f t="shared" si="34"/>
        <v>#REF!</v>
      </c>
      <c r="K78" s="181" t="e">
        <f t="shared" si="34"/>
        <v>#REF!</v>
      </c>
      <c r="L78" s="182" t="e">
        <f t="shared" si="34"/>
        <v>#REF!</v>
      </c>
      <c r="M78" s="179" t="e">
        <f t="shared" si="34"/>
        <v>#REF!</v>
      </c>
      <c r="N78" s="179" t="e">
        <f t="shared" si="34"/>
        <v>#REF!</v>
      </c>
      <c r="O78" s="181" t="e">
        <f t="shared" si="34"/>
        <v>#REF!</v>
      </c>
      <c r="P78" s="257">
        <v>948075.11</v>
      </c>
      <c r="Q78" s="258">
        <v>274180.21999999997</v>
      </c>
      <c r="R78" s="258">
        <v>368710.89</v>
      </c>
      <c r="S78" s="262">
        <v>305184</v>
      </c>
      <c r="T78" s="182">
        <f t="shared" si="34"/>
        <v>899603</v>
      </c>
      <c r="U78" s="179">
        <f t="shared" si="34"/>
        <v>377705</v>
      </c>
      <c r="V78" s="179">
        <f t="shared" si="34"/>
        <v>128850</v>
      </c>
      <c r="W78" s="181">
        <f t="shared" si="34"/>
        <v>393048</v>
      </c>
    </row>
    <row r="79" spans="1:23" ht="15.75" x14ac:dyDescent="0.25">
      <c r="A79" s="84"/>
      <c r="B79" s="224" t="s">
        <v>243</v>
      </c>
      <c r="C79" s="215" t="s">
        <v>244</v>
      </c>
      <c r="D79" s="201" t="e">
        <f t="shared" ref="D79:W79" si="35">SUM(D80:D86)</f>
        <v>#REF!</v>
      </c>
      <c r="E79" s="202" t="e">
        <f t="shared" si="35"/>
        <v>#REF!</v>
      </c>
      <c r="F79" s="202" t="e">
        <f t="shared" si="35"/>
        <v>#REF!</v>
      </c>
      <c r="G79" s="203" t="e">
        <f t="shared" si="35"/>
        <v>#REF!</v>
      </c>
      <c r="H79" s="201">
        <f t="shared" si="35"/>
        <v>716581.5</v>
      </c>
      <c r="I79" s="202">
        <f t="shared" si="35"/>
        <v>248438.5</v>
      </c>
      <c r="J79" s="202">
        <f t="shared" si="35"/>
        <v>162959</v>
      </c>
      <c r="K79" s="204">
        <f t="shared" si="35"/>
        <v>305184</v>
      </c>
      <c r="L79" s="205" t="e">
        <f t="shared" si="35"/>
        <v>#REF!</v>
      </c>
      <c r="M79" s="202" t="e">
        <f t="shared" si="35"/>
        <v>#REF!</v>
      </c>
      <c r="N79" s="202" t="e">
        <f t="shared" si="35"/>
        <v>#REF!</v>
      </c>
      <c r="O79" s="204" t="e">
        <f t="shared" si="35"/>
        <v>#REF!</v>
      </c>
      <c r="P79" s="249">
        <v>948075.11</v>
      </c>
      <c r="Q79" s="250">
        <v>274180.21999999997</v>
      </c>
      <c r="R79" s="250">
        <v>368710.89</v>
      </c>
      <c r="S79" s="251">
        <v>305184</v>
      </c>
      <c r="T79" s="205">
        <f t="shared" si="35"/>
        <v>770603</v>
      </c>
      <c r="U79" s="202">
        <f t="shared" si="35"/>
        <v>368705</v>
      </c>
      <c r="V79" s="202">
        <f t="shared" si="35"/>
        <v>8850</v>
      </c>
      <c r="W79" s="204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49">
        <v>0</v>
      </c>
      <c r="Q80" s="252">
        <v>0</v>
      </c>
      <c r="R80" s="252">
        <v>0</v>
      </c>
      <c r="S80" s="253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49">
        <v>785677.72</v>
      </c>
      <c r="Q81" s="252">
        <v>111782.83</v>
      </c>
      <c r="R81" s="252">
        <v>368710.89</v>
      </c>
      <c r="S81" s="253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49">
        <v>39318.660000000003</v>
      </c>
      <c r="Q82" s="252">
        <v>39318.660000000003</v>
      </c>
      <c r="R82" s="252">
        <v>0</v>
      </c>
      <c r="S82" s="253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49">
        <v>22614.04</v>
      </c>
      <c r="Q83" s="252">
        <v>22614.04</v>
      </c>
      <c r="R83" s="252">
        <v>0</v>
      </c>
      <c r="S83" s="253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49">
        <v>83569.850000000006</v>
      </c>
      <c r="Q84" s="252">
        <v>83569.850000000006</v>
      </c>
      <c r="R84" s="252">
        <v>0</v>
      </c>
      <c r="S84" s="253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49">
        <v>6134.4</v>
      </c>
      <c r="Q85" s="252">
        <v>6134.4</v>
      </c>
      <c r="R85" s="252">
        <v>0</v>
      </c>
      <c r="S85" s="253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49">
        <v>10760.44</v>
      </c>
      <c r="Q86" s="252">
        <v>10760.44</v>
      </c>
      <c r="R86" s="252">
        <v>0</v>
      </c>
      <c r="S86" s="253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24" t="s">
        <v>252</v>
      </c>
      <c r="C87" s="215" t="s">
        <v>253</v>
      </c>
      <c r="D87" s="201" t="e">
        <f t="shared" ref="D87:W87" si="40">SUM(D88:D89)</f>
        <v>#REF!</v>
      </c>
      <c r="E87" s="202" t="e">
        <f t="shared" si="40"/>
        <v>#REF!</v>
      </c>
      <c r="F87" s="202" t="e">
        <f t="shared" si="40"/>
        <v>#REF!</v>
      </c>
      <c r="G87" s="203" t="e">
        <f t="shared" si="40"/>
        <v>#REF!</v>
      </c>
      <c r="H87" s="201" t="e">
        <f t="shared" si="40"/>
        <v>#REF!</v>
      </c>
      <c r="I87" s="202" t="e">
        <f t="shared" si="40"/>
        <v>#REF!</v>
      </c>
      <c r="J87" s="202" t="e">
        <f t="shared" si="40"/>
        <v>#REF!</v>
      </c>
      <c r="K87" s="204" t="e">
        <f t="shared" si="40"/>
        <v>#REF!</v>
      </c>
      <c r="L87" s="205" t="e">
        <f t="shared" si="40"/>
        <v>#REF!</v>
      </c>
      <c r="M87" s="202" t="e">
        <f t="shared" si="40"/>
        <v>#REF!</v>
      </c>
      <c r="N87" s="202" t="e">
        <f t="shared" si="40"/>
        <v>#REF!</v>
      </c>
      <c r="O87" s="204" t="e">
        <f t="shared" si="40"/>
        <v>#REF!</v>
      </c>
      <c r="P87" s="249">
        <v>0</v>
      </c>
      <c r="Q87" s="250">
        <v>0</v>
      </c>
      <c r="R87" s="250">
        <v>0</v>
      </c>
      <c r="S87" s="251">
        <v>0</v>
      </c>
      <c r="T87" s="205">
        <f t="shared" si="40"/>
        <v>129000</v>
      </c>
      <c r="U87" s="202">
        <f t="shared" si="40"/>
        <v>9000</v>
      </c>
      <c r="V87" s="202">
        <f t="shared" si="40"/>
        <v>120000</v>
      </c>
      <c r="W87" s="204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49">
        <v>0</v>
      </c>
      <c r="Q88" s="269">
        <v>0</v>
      </c>
      <c r="R88" s="269">
        <v>0</v>
      </c>
      <c r="S88" s="270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49">
        <v>0</v>
      </c>
      <c r="Q89" s="269">
        <v>0</v>
      </c>
      <c r="R89" s="269">
        <v>0</v>
      </c>
      <c r="S89" s="270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24" t="s">
        <v>256</v>
      </c>
      <c r="C90" s="215" t="s">
        <v>257</v>
      </c>
      <c r="D90" s="201" t="e">
        <f t="shared" ref="D90:W90" si="41">SUM(D91:D92)</f>
        <v>#REF!</v>
      </c>
      <c r="E90" s="202" t="e">
        <f t="shared" si="41"/>
        <v>#REF!</v>
      </c>
      <c r="F90" s="202" t="e">
        <f t="shared" si="41"/>
        <v>#REF!</v>
      </c>
      <c r="G90" s="203" t="e">
        <f t="shared" si="41"/>
        <v>#REF!</v>
      </c>
      <c r="H90" s="201" t="e">
        <f t="shared" si="41"/>
        <v>#REF!</v>
      </c>
      <c r="I90" s="202" t="e">
        <f t="shared" si="41"/>
        <v>#REF!</v>
      </c>
      <c r="J90" s="202" t="e">
        <f t="shared" si="41"/>
        <v>#REF!</v>
      </c>
      <c r="K90" s="204" t="e">
        <f t="shared" si="41"/>
        <v>#REF!</v>
      </c>
      <c r="L90" s="205" t="e">
        <f t="shared" si="41"/>
        <v>#REF!</v>
      </c>
      <c r="M90" s="202" t="e">
        <f t="shared" si="41"/>
        <v>#REF!</v>
      </c>
      <c r="N90" s="202" t="e">
        <f t="shared" si="41"/>
        <v>#REF!</v>
      </c>
      <c r="O90" s="204" t="e">
        <f t="shared" si="41"/>
        <v>#REF!</v>
      </c>
      <c r="P90" s="249">
        <v>0</v>
      </c>
      <c r="Q90" s="250">
        <v>0</v>
      </c>
      <c r="R90" s="250">
        <v>0</v>
      </c>
      <c r="S90" s="251">
        <v>0</v>
      </c>
      <c r="T90" s="205">
        <f t="shared" si="41"/>
        <v>0</v>
      </c>
      <c r="U90" s="202">
        <f t="shared" si="41"/>
        <v>0</v>
      </c>
      <c r="V90" s="202">
        <f t="shared" si="41"/>
        <v>0</v>
      </c>
      <c r="W90" s="204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49">
        <v>0</v>
      </c>
      <c r="Q91" s="252">
        <v>0</v>
      </c>
      <c r="R91" s="252">
        <v>0</v>
      </c>
      <c r="S91" s="253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59">
        <v>0</v>
      </c>
      <c r="Q92" s="267">
        <v>0</v>
      </c>
      <c r="R92" s="267">
        <v>0</v>
      </c>
      <c r="S92" s="268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83" t="s">
        <v>260</v>
      </c>
      <c r="C93" s="184"/>
      <c r="D93" s="178" t="e">
        <f t="shared" ref="D93:W93" si="42">D94+D95</f>
        <v>#REF!</v>
      </c>
      <c r="E93" s="179">
        <f t="shared" si="42"/>
        <v>47735</v>
      </c>
      <c r="F93" s="179" t="e">
        <f t="shared" si="42"/>
        <v>#REF!</v>
      </c>
      <c r="G93" s="180" t="e">
        <f t="shared" si="42"/>
        <v>#REF!</v>
      </c>
      <c r="H93" s="178">
        <f t="shared" si="42"/>
        <v>69510</v>
      </c>
      <c r="I93" s="179">
        <f t="shared" si="42"/>
        <v>69510</v>
      </c>
      <c r="J93" s="179">
        <f t="shared" si="42"/>
        <v>0</v>
      </c>
      <c r="K93" s="181">
        <f t="shared" si="42"/>
        <v>0</v>
      </c>
      <c r="L93" s="182" t="e">
        <f t="shared" si="42"/>
        <v>#REF!</v>
      </c>
      <c r="M93" s="179" t="e">
        <f t="shared" si="42"/>
        <v>#REF!</v>
      </c>
      <c r="N93" s="179" t="e">
        <f t="shared" si="42"/>
        <v>#REF!</v>
      </c>
      <c r="O93" s="181" t="e">
        <f t="shared" si="42"/>
        <v>#REF!</v>
      </c>
      <c r="P93" s="257">
        <v>65435.19</v>
      </c>
      <c r="Q93" s="258">
        <v>65435.19</v>
      </c>
      <c r="R93" s="258">
        <v>0</v>
      </c>
      <c r="S93" s="262">
        <v>0</v>
      </c>
      <c r="T93" s="182">
        <f t="shared" si="42"/>
        <v>73850</v>
      </c>
      <c r="U93" s="179">
        <f t="shared" si="42"/>
        <v>73850</v>
      </c>
      <c r="V93" s="179">
        <f t="shared" si="42"/>
        <v>0</v>
      </c>
      <c r="W93" s="181">
        <f t="shared" si="42"/>
        <v>0</v>
      </c>
    </row>
    <row r="94" spans="1:23" ht="16.5" x14ac:dyDescent="0.3">
      <c r="A94" s="84"/>
      <c r="B94" s="224" t="s">
        <v>261</v>
      </c>
      <c r="C94" s="220" t="s">
        <v>262</v>
      </c>
      <c r="D94" s="201" t="e">
        <f>SUM(E94:G94)</f>
        <v>#REF!</v>
      </c>
      <c r="E94" s="202">
        <v>47475</v>
      </c>
      <c r="F94" s="229" t="e">
        <f>'[3]8.Doprava'!#REF!</f>
        <v>#REF!</v>
      </c>
      <c r="G94" s="203" t="e">
        <f>'[3]8.Doprava'!#REF!</f>
        <v>#REF!</v>
      </c>
      <c r="H94" s="201">
        <f>SUM(I94:K94)</f>
        <v>69510</v>
      </c>
      <c r="I94" s="202">
        <v>69510</v>
      </c>
      <c r="J94" s="202">
        <v>0</v>
      </c>
      <c r="K94" s="204">
        <v>0</v>
      </c>
      <c r="L94" s="205" t="e">
        <f>SUM(M94:O94)</f>
        <v>#REF!</v>
      </c>
      <c r="M94" s="202" t="e">
        <f>'[3]8.Doprava'!#REF!</f>
        <v>#REF!</v>
      </c>
      <c r="N94" s="229" t="e">
        <f>'[3]8.Doprava'!#REF!</f>
        <v>#REF!</v>
      </c>
      <c r="O94" s="204" t="e">
        <f>'[3]8.Doprava'!#REF!</f>
        <v>#REF!</v>
      </c>
      <c r="P94" s="249">
        <v>65435.19</v>
      </c>
      <c r="Q94" s="250">
        <v>65435.19</v>
      </c>
      <c r="R94" s="250">
        <v>0</v>
      </c>
      <c r="S94" s="251">
        <v>0</v>
      </c>
      <c r="T94" s="205">
        <f>SUM(U94:W94)</f>
        <v>71000</v>
      </c>
      <c r="U94" s="202">
        <f>'[3]8.Doprava'!$H$4</f>
        <v>71000</v>
      </c>
      <c r="V94" s="229">
        <f>'[3]8.Doprava'!$I$4</f>
        <v>0</v>
      </c>
      <c r="W94" s="204">
        <f>'[3]8.Doprava'!$J$4</f>
        <v>0</v>
      </c>
    </row>
    <row r="95" spans="1:23" ht="15.75" x14ac:dyDescent="0.25">
      <c r="A95" s="84"/>
      <c r="B95" s="224" t="s">
        <v>263</v>
      </c>
      <c r="C95" s="215" t="s">
        <v>264</v>
      </c>
      <c r="D95" s="201" t="e">
        <f>SUM(D96:D96)</f>
        <v>#REF!</v>
      </c>
      <c r="E95" s="202">
        <f>SUM(E96:E96)</f>
        <v>260</v>
      </c>
      <c r="F95" s="202" t="e">
        <f>SUM(F96:F96)</f>
        <v>#REF!</v>
      </c>
      <c r="G95" s="203" t="e">
        <f>SUM(G96:G96)</f>
        <v>#REF!</v>
      </c>
      <c r="H95" s="201">
        <f t="shared" ref="H95:W95" si="43">SUM(H96)</f>
        <v>0</v>
      </c>
      <c r="I95" s="202">
        <f t="shared" si="43"/>
        <v>0</v>
      </c>
      <c r="J95" s="202">
        <f t="shared" si="43"/>
        <v>0</v>
      </c>
      <c r="K95" s="204">
        <f t="shared" si="43"/>
        <v>0</v>
      </c>
      <c r="L95" s="205" t="e">
        <f>SUM(M95:O95)</f>
        <v>#REF!</v>
      </c>
      <c r="M95" s="202" t="e">
        <f t="shared" si="43"/>
        <v>#REF!</v>
      </c>
      <c r="N95" s="202" t="e">
        <f t="shared" si="43"/>
        <v>#REF!</v>
      </c>
      <c r="O95" s="204" t="e">
        <f t="shared" si="43"/>
        <v>#REF!</v>
      </c>
      <c r="P95" s="249">
        <v>0</v>
      </c>
      <c r="Q95" s="250">
        <v>0</v>
      </c>
      <c r="R95" s="250">
        <v>0</v>
      </c>
      <c r="S95" s="251">
        <v>0</v>
      </c>
      <c r="T95" s="205">
        <f t="shared" si="43"/>
        <v>2850</v>
      </c>
      <c r="U95" s="202">
        <f t="shared" si="43"/>
        <v>2850</v>
      </c>
      <c r="V95" s="202">
        <f t="shared" si="43"/>
        <v>0</v>
      </c>
      <c r="W95" s="204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59">
        <v>0</v>
      </c>
      <c r="Q96" s="267">
        <v>0</v>
      </c>
      <c r="R96" s="267">
        <v>0</v>
      </c>
      <c r="S96" s="268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83" t="s">
        <v>266</v>
      </c>
      <c r="C97" s="184"/>
      <c r="D97" s="178" t="e">
        <f t="shared" ref="D97:W97" si="44">D98+D99+D107+D114+D117+D118+D119</f>
        <v>#REF!</v>
      </c>
      <c r="E97" s="179" t="e">
        <f t="shared" si="44"/>
        <v>#REF!</v>
      </c>
      <c r="F97" s="179" t="e">
        <f t="shared" si="44"/>
        <v>#REF!</v>
      </c>
      <c r="G97" s="180" t="e">
        <f t="shared" si="44"/>
        <v>#REF!</v>
      </c>
      <c r="H97" s="178">
        <f t="shared" si="44"/>
        <v>5702025.9800000004</v>
      </c>
      <c r="I97" s="179">
        <f t="shared" si="44"/>
        <v>5290112.9800000004</v>
      </c>
      <c r="J97" s="179">
        <f t="shared" si="44"/>
        <v>411913</v>
      </c>
      <c r="K97" s="181">
        <f t="shared" si="44"/>
        <v>0</v>
      </c>
      <c r="L97" s="182" t="e">
        <f t="shared" si="44"/>
        <v>#REF!</v>
      </c>
      <c r="M97" s="179" t="e">
        <f t="shared" si="44"/>
        <v>#REF!</v>
      </c>
      <c r="N97" s="179" t="e">
        <f t="shared" si="44"/>
        <v>#REF!</v>
      </c>
      <c r="O97" s="181" t="e">
        <f t="shared" si="44"/>
        <v>#REF!</v>
      </c>
      <c r="P97" s="257">
        <v>5603561.3399999999</v>
      </c>
      <c r="Q97" s="258">
        <v>5352051.54</v>
      </c>
      <c r="R97" s="258">
        <v>19924.32</v>
      </c>
      <c r="S97" s="262">
        <v>231585.48</v>
      </c>
      <c r="T97" s="182" t="e">
        <f t="shared" si="44"/>
        <v>#REF!</v>
      </c>
      <c r="U97" s="179" t="e">
        <f t="shared" si="44"/>
        <v>#REF!</v>
      </c>
      <c r="V97" s="179" t="e">
        <f t="shared" si="44"/>
        <v>#REF!</v>
      </c>
      <c r="W97" s="181" t="e">
        <f t="shared" si="44"/>
        <v>#REF!</v>
      </c>
    </row>
    <row r="98" spans="1:23" ht="16.5" x14ac:dyDescent="0.3">
      <c r="A98" s="84"/>
      <c r="B98" s="224" t="s">
        <v>267</v>
      </c>
      <c r="C98" s="220" t="s">
        <v>268</v>
      </c>
      <c r="D98" s="201" t="e">
        <f>SUM(E98:G98)</f>
        <v>#REF!</v>
      </c>
      <c r="E98" s="202">
        <v>38985</v>
      </c>
      <c r="F98" s="202" t="e">
        <f>'[3]9. Vzdelávanie'!#REF!</f>
        <v>#REF!</v>
      </c>
      <c r="G98" s="203" t="e">
        <f>'[3]9. Vzdelávanie'!#REF!</f>
        <v>#REF!</v>
      </c>
      <c r="H98" s="201">
        <f>SUM(I98:K98)</f>
        <v>63657</v>
      </c>
      <c r="I98" s="202">
        <v>63657</v>
      </c>
      <c r="J98" s="202">
        <v>0</v>
      </c>
      <c r="K98" s="204">
        <v>0</v>
      </c>
      <c r="L98" s="205" t="e">
        <f>SUM(M98:O98)</f>
        <v>#REF!</v>
      </c>
      <c r="M98" s="202" t="e">
        <f>'[3]9. Vzdelávanie'!#REF!</f>
        <v>#REF!</v>
      </c>
      <c r="N98" s="202" t="e">
        <f>'[3]9. Vzdelávanie'!#REF!</f>
        <v>#REF!</v>
      </c>
      <c r="O98" s="204" t="e">
        <f>'[3]9. Vzdelávanie'!#REF!</f>
        <v>#REF!</v>
      </c>
      <c r="P98" s="249">
        <v>2198.3000000000002</v>
      </c>
      <c r="Q98" s="250">
        <v>2198.3000000000002</v>
      </c>
      <c r="R98" s="250">
        <v>0</v>
      </c>
      <c r="S98" s="251">
        <v>0</v>
      </c>
      <c r="T98" s="205">
        <f>SUM(U98:W98)</f>
        <v>4292</v>
      </c>
      <c r="U98" s="202">
        <f>'[3]9. Vzdelávanie'!$H$4</f>
        <v>4292</v>
      </c>
      <c r="V98" s="202">
        <f>'[3]9. Vzdelávanie'!$I$4</f>
        <v>0</v>
      </c>
      <c r="W98" s="204">
        <f>'[3]9. Vzdelávanie'!$J$4</f>
        <v>0</v>
      </c>
    </row>
    <row r="99" spans="1:23" ht="15.75" x14ac:dyDescent="0.25">
      <c r="A99" s="84"/>
      <c r="B99" s="224" t="s">
        <v>269</v>
      </c>
      <c r="C99" s="215" t="s">
        <v>270</v>
      </c>
      <c r="D99" s="201" t="e">
        <f t="shared" ref="D99:W99" si="45">SUM(D100:D106)</f>
        <v>#REF!</v>
      </c>
      <c r="E99" s="202" t="e">
        <f t="shared" si="45"/>
        <v>#REF!</v>
      </c>
      <c r="F99" s="202" t="e">
        <f t="shared" si="45"/>
        <v>#REF!</v>
      </c>
      <c r="G99" s="203" t="e">
        <f t="shared" si="45"/>
        <v>#REF!</v>
      </c>
      <c r="H99" s="201">
        <f t="shared" si="45"/>
        <v>1549169</v>
      </c>
      <c r="I99" s="202">
        <f t="shared" si="45"/>
        <v>1139518</v>
      </c>
      <c r="J99" s="202">
        <f t="shared" si="45"/>
        <v>409651</v>
      </c>
      <c r="K99" s="204">
        <f t="shared" si="45"/>
        <v>0</v>
      </c>
      <c r="L99" s="205" t="e">
        <f t="shared" si="45"/>
        <v>#REF!</v>
      </c>
      <c r="M99" s="202" t="e">
        <f t="shared" si="45"/>
        <v>#REF!</v>
      </c>
      <c r="N99" s="202" t="e">
        <f t="shared" si="45"/>
        <v>#REF!</v>
      </c>
      <c r="O99" s="204" t="e">
        <f t="shared" si="45"/>
        <v>#REF!</v>
      </c>
      <c r="P99" s="249">
        <v>1169183</v>
      </c>
      <c r="Q99" s="250">
        <v>1169183</v>
      </c>
      <c r="R99" s="250">
        <v>0</v>
      </c>
      <c r="S99" s="251">
        <v>0</v>
      </c>
      <c r="T99" s="205" t="e">
        <f t="shared" si="45"/>
        <v>#REF!</v>
      </c>
      <c r="U99" s="202" t="e">
        <f t="shared" si="45"/>
        <v>#REF!</v>
      </c>
      <c r="V99" s="202" t="e">
        <f t="shared" si="45"/>
        <v>#REF!</v>
      </c>
      <c r="W99" s="204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49">
        <v>135961</v>
      </c>
      <c r="Q100" s="252">
        <v>135961</v>
      </c>
      <c r="R100" s="252">
        <v>0</v>
      </c>
      <c r="S100" s="253">
        <v>0</v>
      </c>
      <c r="T100" s="97" t="e">
        <f t="shared" ref="T100:T106" si="49">SUM(U100:W100)</f>
        <v>#REF!</v>
      </c>
      <c r="U100" s="94">
        <f>'[4]9. Vzdelávanie'!$Q$9</f>
        <v>1431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49">
        <v>272978</v>
      </c>
      <c r="Q101" s="252">
        <v>272978</v>
      </c>
      <c r="R101" s="252">
        <v>0</v>
      </c>
      <c r="S101" s="253">
        <v>0</v>
      </c>
      <c r="T101" s="97" t="e">
        <f t="shared" si="49"/>
        <v>#REF!</v>
      </c>
      <c r="U101" s="94">
        <f>'[4]9. Vzdelávanie'!$Q$18</f>
        <v>1479615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49">
        <v>284315</v>
      </c>
      <c r="Q102" s="252">
        <v>284315</v>
      </c>
      <c r="R102" s="252">
        <v>0</v>
      </c>
      <c r="S102" s="253">
        <v>0</v>
      </c>
      <c r="T102" s="97">
        <f t="shared" si="49"/>
        <v>147030</v>
      </c>
      <c r="U102" s="94">
        <f>'[4]9. Vzdelávanie'!$Q$19</f>
        <v>147030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49">
        <v>0</v>
      </c>
      <c r="Q103" s="252">
        <v>0</v>
      </c>
      <c r="R103" s="252">
        <v>0</v>
      </c>
      <c r="S103" s="253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49">
        <v>179348</v>
      </c>
      <c r="Q104" s="252">
        <v>179348</v>
      </c>
      <c r="R104" s="252">
        <v>0</v>
      </c>
      <c r="S104" s="253">
        <v>0</v>
      </c>
      <c r="T104" s="97" t="e">
        <f t="shared" si="49"/>
        <v>#REF!</v>
      </c>
      <c r="U104" s="94" t="e">
        <f>'[4]9. Vzdelávanie'!#REF!</f>
        <v>#REF!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49">
        <v>169555</v>
      </c>
      <c r="Q105" s="252">
        <v>169555</v>
      </c>
      <c r="R105" s="252">
        <v>0</v>
      </c>
      <c r="S105" s="253">
        <v>0</v>
      </c>
      <c r="T105" s="97">
        <f t="shared" si="49"/>
        <v>84028</v>
      </c>
      <c r="U105" s="94">
        <f>'[4]9. Vzdelávanie'!$Q$22</f>
        <v>84028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49">
        <v>127026</v>
      </c>
      <c r="Q106" s="252">
        <v>127026</v>
      </c>
      <c r="R106" s="252">
        <v>0</v>
      </c>
      <c r="S106" s="253">
        <v>0</v>
      </c>
      <c r="T106" s="97" t="e">
        <f t="shared" si="49"/>
        <v>#REF!</v>
      </c>
      <c r="U106" s="94" t="e">
        <f>'[4]9. Vzdelávanie'!#REF!</f>
        <v>#REF!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24" t="s">
        <v>278</v>
      </c>
      <c r="C107" s="215" t="s">
        <v>279</v>
      </c>
      <c r="D107" s="201" t="e">
        <f t="shared" ref="D107:W107" si="50">SUM(D108:D113)</f>
        <v>#REF!</v>
      </c>
      <c r="E107" s="202">
        <f t="shared" si="50"/>
        <v>3234702</v>
      </c>
      <c r="F107" s="202" t="e">
        <f t="shared" si="50"/>
        <v>#REF!</v>
      </c>
      <c r="G107" s="203" t="e">
        <f t="shared" si="50"/>
        <v>#REF!</v>
      </c>
      <c r="H107" s="201">
        <f t="shared" si="50"/>
        <v>3200175</v>
      </c>
      <c r="I107" s="202">
        <f t="shared" si="50"/>
        <v>3198395</v>
      </c>
      <c r="J107" s="202">
        <f t="shared" si="50"/>
        <v>1780</v>
      </c>
      <c r="K107" s="204">
        <f t="shared" si="50"/>
        <v>0</v>
      </c>
      <c r="L107" s="205" t="e">
        <f t="shared" si="50"/>
        <v>#REF!</v>
      </c>
      <c r="M107" s="202" t="e">
        <f t="shared" si="50"/>
        <v>#REF!</v>
      </c>
      <c r="N107" s="202" t="e">
        <f t="shared" si="50"/>
        <v>#REF!</v>
      </c>
      <c r="O107" s="204" t="e">
        <f t="shared" si="50"/>
        <v>#REF!</v>
      </c>
      <c r="P107" s="249">
        <v>3506810.61</v>
      </c>
      <c r="Q107" s="250">
        <v>3255300.81</v>
      </c>
      <c r="R107" s="250">
        <v>19924.32</v>
      </c>
      <c r="S107" s="251">
        <v>231585.48</v>
      </c>
      <c r="T107" s="205" t="e">
        <f t="shared" si="50"/>
        <v>#REF!</v>
      </c>
      <c r="U107" s="202">
        <f t="shared" si="50"/>
        <v>5061640</v>
      </c>
      <c r="V107" s="202" t="e">
        <f t="shared" si="50"/>
        <v>#REF!</v>
      </c>
      <c r="W107" s="204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49">
        <v>282259</v>
      </c>
      <c r="Q108" s="252">
        <v>282259</v>
      </c>
      <c r="R108" s="252">
        <v>0</v>
      </c>
      <c r="S108" s="253">
        <v>0</v>
      </c>
      <c r="T108" s="97" t="e">
        <f t="shared" ref="T108:T113" si="54">SUM(U108:W108)</f>
        <v>#REF!</v>
      </c>
      <c r="U108" s="94">
        <f>'[4]9. Vzdelávanie'!$Q$25</f>
        <v>185514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49">
        <v>546122</v>
      </c>
      <c r="Q109" s="252">
        <v>546122</v>
      </c>
      <c r="R109" s="252">
        <v>0</v>
      </c>
      <c r="S109" s="253">
        <v>0</v>
      </c>
      <c r="T109" s="97" t="e">
        <f t="shared" si="54"/>
        <v>#REF!</v>
      </c>
      <c r="U109" s="94">
        <f>'[4]9. Vzdelávanie'!$Q$26</f>
        <v>33520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49">
        <v>1151774.29</v>
      </c>
      <c r="Q110" s="252">
        <v>920188.81</v>
      </c>
      <c r="R110" s="252">
        <v>0</v>
      </c>
      <c r="S110" s="271">
        <v>231585.48</v>
      </c>
      <c r="T110" s="97">
        <f t="shared" si="54"/>
        <v>4018433</v>
      </c>
      <c r="U110" s="94">
        <f>'[4]9. Vzdelávanie'!$Q$27</f>
        <v>3786847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49">
        <v>606541</v>
      </c>
      <c r="Q111" s="252">
        <v>606541</v>
      </c>
      <c r="R111" s="252">
        <v>0</v>
      </c>
      <c r="S111" s="253">
        <v>0</v>
      </c>
      <c r="T111" s="97" t="e">
        <f t="shared" si="54"/>
        <v>#REF!</v>
      </c>
      <c r="U111" s="94">
        <f>'[4]9. Vzdelávanie'!$Q$36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49">
        <v>576050</v>
      </c>
      <c r="Q112" s="252">
        <v>576050</v>
      </c>
      <c r="R112" s="252">
        <v>0</v>
      </c>
      <c r="S112" s="253">
        <v>0</v>
      </c>
      <c r="T112" s="97" t="e">
        <f t="shared" si="54"/>
        <v>#REF!</v>
      </c>
      <c r="U112" s="94">
        <f>'[4]9. Vzdelávanie'!$Q$37</f>
        <v>1055759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49">
        <v>344064.32</v>
      </c>
      <c r="Q113" s="252">
        <v>324140</v>
      </c>
      <c r="R113" s="272">
        <v>19924.32</v>
      </c>
      <c r="S113" s="253">
        <v>0</v>
      </c>
      <c r="T113" s="97">
        <f t="shared" si="54"/>
        <v>0</v>
      </c>
      <c r="U113" s="94">
        <f>'[4]9. Vzdelávanie'!$Q$38</f>
        <v>0</v>
      </c>
      <c r="V113" s="94">
        <f>'[4]9. Vzdelávanie'!$R$38</f>
        <v>0</v>
      </c>
      <c r="W113" s="96">
        <f>'[3]9. Vzdelávanie'!$J$55</f>
        <v>0</v>
      </c>
    </row>
    <row r="114" spans="1:23" ht="15.75" x14ac:dyDescent="0.25">
      <c r="A114" s="108"/>
      <c r="B114" s="224" t="s">
        <v>286</v>
      </c>
      <c r="C114" s="215" t="s">
        <v>287</v>
      </c>
      <c r="D114" s="201" t="e">
        <f t="shared" ref="D114:W114" si="55">SUM(D115:D116)</f>
        <v>#REF!</v>
      </c>
      <c r="E114" s="202">
        <f t="shared" si="55"/>
        <v>546333</v>
      </c>
      <c r="F114" s="202" t="e">
        <f t="shared" si="55"/>
        <v>#REF!</v>
      </c>
      <c r="G114" s="203" t="e">
        <f t="shared" si="55"/>
        <v>#REF!</v>
      </c>
      <c r="H114" s="201">
        <f t="shared" si="55"/>
        <v>538949</v>
      </c>
      <c r="I114" s="202">
        <f t="shared" si="55"/>
        <v>538949</v>
      </c>
      <c r="J114" s="202">
        <f t="shared" si="55"/>
        <v>0</v>
      </c>
      <c r="K114" s="204">
        <f t="shared" si="55"/>
        <v>0</v>
      </c>
      <c r="L114" s="205" t="e">
        <f t="shared" si="55"/>
        <v>#REF!</v>
      </c>
      <c r="M114" s="202" t="e">
        <f t="shared" si="55"/>
        <v>#REF!</v>
      </c>
      <c r="N114" s="202" t="e">
        <f t="shared" si="55"/>
        <v>#REF!</v>
      </c>
      <c r="O114" s="204" t="e">
        <f t="shared" si="55"/>
        <v>#REF!</v>
      </c>
      <c r="P114" s="249">
        <v>566109</v>
      </c>
      <c r="Q114" s="250">
        <v>566109</v>
      </c>
      <c r="R114" s="250">
        <v>0</v>
      </c>
      <c r="S114" s="251">
        <v>0</v>
      </c>
      <c r="T114" s="205" t="e">
        <f t="shared" si="55"/>
        <v>#REF!</v>
      </c>
      <c r="U114" s="202" t="e">
        <f t="shared" si="55"/>
        <v>#REF!</v>
      </c>
      <c r="V114" s="202" t="e">
        <f t="shared" si="55"/>
        <v>#REF!</v>
      </c>
      <c r="W114" s="204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49">
        <v>318002</v>
      </c>
      <c r="Q115" s="252">
        <v>318002</v>
      </c>
      <c r="R115" s="252">
        <v>0</v>
      </c>
      <c r="S115" s="253">
        <v>0</v>
      </c>
      <c r="T115" s="97" t="e">
        <f>SUM(U115:W115)</f>
        <v>#REF!</v>
      </c>
      <c r="U115" s="94">
        <f>'[4]9. Vzdelávanie'!$Q$46</f>
        <v>403289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49">
        <v>248107</v>
      </c>
      <c r="Q116" s="252">
        <v>248107</v>
      </c>
      <c r="R116" s="252">
        <v>0</v>
      </c>
      <c r="S116" s="253">
        <v>0</v>
      </c>
      <c r="T116" s="97" t="e">
        <f>SUM(U116:W116)</f>
        <v>#REF!</v>
      </c>
      <c r="U116" s="94" t="e">
        <f>'[4]9. Vzdelávanie'!#REF!</f>
        <v>#REF!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0" t="s">
        <v>290</v>
      </c>
      <c r="C117" s="215" t="s">
        <v>291</v>
      </c>
      <c r="D117" s="201" t="e">
        <f>SUM(E117:G117)</f>
        <v>#REF!</v>
      </c>
      <c r="E117" s="202">
        <v>131871</v>
      </c>
      <c r="F117" s="202" t="e">
        <f>'[3]9. Vzdelávanie'!#REF!</f>
        <v>#REF!</v>
      </c>
      <c r="G117" s="203" t="e">
        <f>'[3]9. Vzdelávanie'!#REF!</f>
        <v>#REF!</v>
      </c>
      <c r="H117" s="201">
        <f>SUM(I117:K117)</f>
        <v>154105.49</v>
      </c>
      <c r="I117" s="202">
        <v>154105.49</v>
      </c>
      <c r="J117" s="202">
        <v>0</v>
      </c>
      <c r="K117" s="204">
        <v>0</v>
      </c>
      <c r="L117" s="205" t="e">
        <f>SUM(M117:O117)</f>
        <v>#REF!</v>
      </c>
      <c r="M117" s="202" t="e">
        <f>'[3]9. Vzdelávanie'!#REF!</f>
        <v>#REF!</v>
      </c>
      <c r="N117" s="202" t="e">
        <f>'[3]9. Vzdelávanie'!#REF!</f>
        <v>#REF!</v>
      </c>
      <c r="O117" s="204" t="e">
        <f>'[3]9. Vzdelávanie'!#REF!</f>
        <v>#REF!</v>
      </c>
      <c r="P117" s="249">
        <v>157758.09</v>
      </c>
      <c r="Q117" s="273">
        <v>157758.09</v>
      </c>
      <c r="R117" s="250">
        <v>0</v>
      </c>
      <c r="S117" s="251">
        <v>0</v>
      </c>
      <c r="T117" s="205">
        <f>SUM(U117:W117)</f>
        <v>212760</v>
      </c>
      <c r="U117" s="202">
        <f>'[3]9. Vzdelávanie'!$H$61</f>
        <v>212760</v>
      </c>
      <c r="V117" s="202">
        <f>'[3]9. Vzdelávanie'!$I$61</f>
        <v>0</v>
      </c>
      <c r="W117" s="204">
        <f>'[3]9. Vzdelávanie'!$J$61</f>
        <v>0</v>
      </c>
    </row>
    <row r="118" spans="1:23" ht="13.5" x14ac:dyDescent="0.25">
      <c r="A118" s="108"/>
      <c r="B118" s="230" t="s">
        <v>292</v>
      </c>
      <c r="C118" s="231" t="s">
        <v>293</v>
      </c>
      <c r="D118" s="201" t="e">
        <f>SUM(E118:G118)</f>
        <v>#REF!</v>
      </c>
      <c r="E118" s="202">
        <v>204439</v>
      </c>
      <c r="F118" s="202"/>
      <c r="G118" s="203" t="e">
        <f>'[3]9. Vzdelávanie'!#REF!</f>
        <v>#REF!</v>
      </c>
      <c r="H118" s="201">
        <f>SUM(I118:K118)</f>
        <v>195970.49</v>
      </c>
      <c r="I118" s="202">
        <v>195488.49</v>
      </c>
      <c r="J118" s="202">
        <v>482</v>
      </c>
      <c r="K118" s="204">
        <v>0</v>
      </c>
      <c r="L118" s="205" t="e">
        <f>SUM(M118:O118)</f>
        <v>#REF!</v>
      </c>
      <c r="M118" s="202" t="e">
        <f>'[3]9. Vzdelávanie'!#REF!</f>
        <v>#REF!</v>
      </c>
      <c r="N118" s="202" t="e">
        <f>'[3]9. Vzdelávanie'!#REF!</f>
        <v>#REF!</v>
      </c>
      <c r="O118" s="204" t="e">
        <f>'[3]9. Vzdelávanie'!#REF!</f>
        <v>#REF!</v>
      </c>
      <c r="P118" s="249">
        <v>201502.34</v>
      </c>
      <c r="Q118" s="273">
        <v>201502.34</v>
      </c>
      <c r="R118" s="250">
        <v>0</v>
      </c>
      <c r="S118" s="251">
        <v>0</v>
      </c>
      <c r="T118" s="205" t="e">
        <f>SUM(U118:W118)</f>
        <v>#REF!</v>
      </c>
      <c r="U118" s="202">
        <f>'[3]9. Vzdelávanie'!$H$72</f>
        <v>243590</v>
      </c>
      <c r="V118" s="202" t="e">
        <f>'[3]9. Vzdelávanie'!$I$72</f>
        <v>#REF!</v>
      </c>
      <c r="W118" s="204" t="e">
        <f>'[3]9. Vzdelávanie'!$J$72</f>
        <v>#REF!</v>
      </c>
    </row>
    <row r="119" spans="1:23" ht="14.25" thickBot="1" x14ac:dyDescent="0.3">
      <c r="A119" s="108"/>
      <c r="B119" s="232" t="s">
        <v>294</v>
      </c>
      <c r="C119" s="233" t="s">
        <v>295</v>
      </c>
      <c r="D119" s="209" t="e">
        <f>SUM(E119:G119)</f>
        <v>#REF!</v>
      </c>
      <c r="E119" s="210">
        <v>0</v>
      </c>
      <c r="F119" s="210" t="e">
        <f>'[3]9. Vzdelávanie'!#REF!</f>
        <v>#REF!</v>
      </c>
      <c r="G119" s="211" t="e">
        <f>'[3]9. Vzdelávanie'!#REF!</f>
        <v>#REF!</v>
      </c>
      <c r="H119" s="217">
        <v>0</v>
      </c>
      <c r="I119" s="212">
        <v>0</v>
      </c>
      <c r="J119" s="212">
        <v>0</v>
      </c>
      <c r="K119" s="213">
        <v>0</v>
      </c>
      <c r="L119" s="218" t="e">
        <f>SUM(M119:O119)</f>
        <v>#REF!</v>
      </c>
      <c r="M119" s="210" t="e">
        <f>'[3]9. Vzdelávanie'!#REF!</f>
        <v>#REF!</v>
      </c>
      <c r="N119" s="210" t="e">
        <f>'[3]9. Vzdelávanie'!#REF!</f>
        <v>#REF!</v>
      </c>
      <c r="O119" s="219" t="e">
        <f>'[3]9. Vzdelávanie'!#REF!</f>
        <v>#REF!</v>
      </c>
      <c r="P119" s="259">
        <v>0</v>
      </c>
      <c r="Q119" s="260">
        <v>0</v>
      </c>
      <c r="R119" s="260">
        <v>0</v>
      </c>
      <c r="S119" s="261">
        <v>0</v>
      </c>
      <c r="T119" s="205">
        <f>SUM(U119:W119)</f>
        <v>0</v>
      </c>
      <c r="U119" s="210">
        <f>'[3]9. Vzdelávanie'!$H$73</f>
        <v>0</v>
      </c>
      <c r="V119" s="210">
        <f>'[3]9. Vzdelávanie'!$I$73</f>
        <v>0</v>
      </c>
      <c r="W119" s="219">
        <f>'[3]9. Vzdelávanie'!$J$73</f>
        <v>0</v>
      </c>
    </row>
    <row r="120" spans="1:23" s="82" customFormat="1" ht="14.25" x14ac:dyDescent="0.2">
      <c r="A120" s="116"/>
      <c r="B120" s="183" t="s">
        <v>296</v>
      </c>
      <c r="C120" s="188"/>
      <c r="D120" s="178" t="e">
        <f t="shared" ref="D120:W120" si="56">D121+D122+D129</f>
        <v>#REF!</v>
      </c>
      <c r="E120" s="179">
        <f t="shared" si="56"/>
        <v>238491</v>
      </c>
      <c r="F120" s="179" t="e">
        <f t="shared" si="56"/>
        <v>#REF!</v>
      </c>
      <c r="G120" s="180" t="e">
        <f t="shared" si="56"/>
        <v>#REF!</v>
      </c>
      <c r="H120" s="178" t="e">
        <f t="shared" si="56"/>
        <v>#REF!</v>
      </c>
      <c r="I120" s="179">
        <f t="shared" si="56"/>
        <v>191345</v>
      </c>
      <c r="J120" s="179" t="e">
        <f t="shared" si="56"/>
        <v>#REF!</v>
      </c>
      <c r="K120" s="181">
        <f t="shared" si="56"/>
        <v>0</v>
      </c>
      <c r="L120" s="178" t="e">
        <f t="shared" si="56"/>
        <v>#REF!</v>
      </c>
      <c r="M120" s="179" t="e">
        <f t="shared" si="56"/>
        <v>#REF!</v>
      </c>
      <c r="N120" s="179" t="e">
        <f t="shared" si="56"/>
        <v>#REF!</v>
      </c>
      <c r="O120" s="181" t="e">
        <f t="shared" si="56"/>
        <v>#REF!</v>
      </c>
      <c r="P120" s="274">
        <v>773128.95</v>
      </c>
      <c r="Q120" s="258">
        <v>293226.87</v>
      </c>
      <c r="R120" s="258">
        <v>479902.08</v>
      </c>
      <c r="S120" s="262">
        <v>0</v>
      </c>
      <c r="T120" s="178" t="e">
        <f t="shared" si="56"/>
        <v>#REF!</v>
      </c>
      <c r="U120" s="179" t="e">
        <f t="shared" si="56"/>
        <v>#REF!</v>
      </c>
      <c r="V120" s="179" t="e">
        <f t="shared" si="56"/>
        <v>#REF!</v>
      </c>
      <c r="W120" s="181" t="e">
        <f t="shared" si="56"/>
        <v>#REF!</v>
      </c>
    </row>
    <row r="121" spans="1:23" ht="16.5" x14ac:dyDescent="0.3">
      <c r="A121" s="84"/>
      <c r="B121" s="224" t="s">
        <v>297</v>
      </c>
      <c r="C121" s="220" t="s">
        <v>298</v>
      </c>
      <c r="D121" s="201" t="e">
        <f>SUM(E121:G121)</f>
        <v>#REF!</v>
      </c>
      <c r="E121" s="202">
        <v>1794</v>
      </c>
      <c r="F121" s="202" t="e">
        <f>'[3]10. Šport'!#REF!</f>
        <v>#REF!</v>
      </c>
      <c r="G121" s="203" t="e">
        <f>'[3]10. Šport'!#REF!</f>
        <v>#REF!</v>
      </c>
      <c r="H121" s="201">
        <f>SUM(I121:K121)</f>
        <v>456</v>
      </c>
      <c r="I121" s="202">
        <v>456</v>
      </c>
      <c r="J121" s="202">
        <v>0</v>
      </c>
      <c r="K121" s="204">
        <v>0</v>
      </c>
      <c r="L121" s="201" t="e">
        <f>SUM(M121:O121)</f>
        <v>#REF!</v>
      </c>
      <c r="M121" s="202" t="e">
        <f>'[3]10. Šport'!#REF!</f>
        <v>#REF!</v>
      </c>
      <c r="N121" s="202" t="e">
        <f>'[3]10. Šport'!#REF!</f>
        <v>#REF!</v>
      </c>
      <c r="O121" s="204" t="e">
        <f>'[3]10. Šport'!#REF!</f>
        <v>#REF!</v>
      </c>
      <c r="P121" s="275">
        <v>242.5</v>
      </c>
      <c r="Q121" s="250">
        <v>242.5</v>
      </c>
      <c r="R121" s="250">
        <v>0</v>
      </c>
      <c r="S121" s="251">
        <v>0</v>
      </c>
      <c r="T121" s="201">
        <f>SUM(U121:W121)</f>
        <v>500</v>
      </c>
      <c r="U121" s="202">
        <f>'[3]10. Šport'!$H$4</f>
        <v>500</v>
      </c>
      <c r="V121" s="202">
        <f>'[3]10. Šport'!$I$4</f>
        <v>0</v>
      </c>
      <c r="W121" s="204">
        <f>'[3]10. Šport'!$J$4</f>
        <v>0</v>
      </c>
    </row>
    <row r="122" spans="1:23" ht="15.75" x14ac:dyDescent="0.25">
      <c r="A122" s="84"/>
      <c r="B122" s="224" t="s">
        <v>299</v>
      </c>
      <c r="C122" s="215" t="s">
        <v>300</v>
      </c>
      <c r="D122" s="201" t="e">
        <f t="shared" ref="D122:V122" si="57">SUM(D123:D127)</f>
        <v>#REF!</v>
      </c>
      <c r="E122" s="202">
        <f t="shared" si="57"/>
        <v>167023</v>
      </c>
      <c r="F122" s="202" t="e">
        <f t="shared" si="57"/>
        <v>#REF!</v>
      </c>
      <c r="G122" s="203" t="e">
        <f t="shared" si="57"/>
        <v>#REF!</v>
      </c>
      <c r="H122" s="201" t="e">
        <f t="shared" si="57"/>
        <v>#REF!</v>
      </c>
      <c r="I122" s="202">
        <f t="shared" si="57"/>
        <v>140889</v>
      </c>
      <c r="J122" s="202" t="e">
        <f t="shared" si="57"/>
        <v>#REF!</v>
      </c>
      <c r="K122" s="204">
        <f t="shared" si="57"/>
        <v>0</v>
      </c>
      <c r="L122" s="201" t="e">
        <f t="shared" si="57"/>
        <v>#REF!</v>
      </c>
      <c r="M122" s="202" t="e">
        <f t="shared" si="57"/>
        <v>#REF!</v>
      </c>
      <c r="N122" s="202" t="e">
        <f t="shared" si="57"/>
        <v>#REF!</v>
      </c>
      <c r="O122" s="204" t="e">
        <f t="shared" si="57"/>
        <v>#REF!</v>
      </c>
      <c r="P122" s="275">
        <v>722886.45</v>
      </c>
      <c r="Q122" s="250">
        <v>242984.37</v>
      </c>
      <c r="R122" s="250">
        <v>479902.08</v>
      </c>
      <c r="S122" s="251">
        <v>0</v>
      </c>
      <c r="T122" s="201">
        <f t="shared" si="57"/>
        <v>125644</v>
      </c>
      <c r="U122" s="202">
        <f>SUM(U123:U128)</f>
        <v>137644</v>
      </c>
      <c r="V122" s="202">
        <f t="shared" si="57"/>
        <v>0</v>
      </c>
      <c r="W122" s="204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75">
        <v>52074.76</v>
      </c>
      <c r="Q123" s="252">
        <v>52074.76</v>
      </c>
      <c r="R123" s="252">
        <v>0</v>
      </c>
      <c r="S123" s="253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75">
        <v>567083.27</v>
      </c>
      <c r="Q124" s="252">
        <v>87181.19</v>
      </c>
      <c r="R124" s="252">
        <v>479902.08</v>
      </c>
      <c r="S124" s="253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75">
        <v>15001.11</v>
      </c>
      <c r="Q125" s="252">
        <v>15001.11</v>
      </c>
      <c r="R125" s="252">
        <v>0</v>
      </c>
      <c r="S125" s="253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75">
        <v>85409.57</v>
      </c>
      <c r="Q126" s="252">
        <v>85409.57</v>
      </c>
      <c r="R126" s="252">
        <v>0</v>
      </c>
      <c r="S126" s="253">
        <v>0</v>
      </c>
      <c r="T126" s="93">
        <f t="shared" si="61"/>
        <v>16800</v>
      </c>
      <c r="U126" s="94">
        <f>'[4]10. Šport'!$Q$38</f>
        <v>16800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75">
        <v>3317.74</v>
      </c>
      <c r="Q127" s="252">
        <v>3317.74</v>
      </c>
      <c r="R127" s="252">
        <v>0</v>
      </c>
      <c r="S127" s="253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56">
        <v>6</v>
      </c>
      <c r="C128" s="157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5">
        <v>0</v>
      </c>
      <c r="Q128" s="252">
        <v>0</v>
      </c>
      <c r="R128" s="252">
        <v>0</v>
      </c>
      <c r="S128" s="253">
        <v>0</v>
      </c>
      <c r="T128" s="282">
        <f>SUM(U128:W128)</f>
        <v>12000</v>
      </c>
      <c r="U128" s="105">
        <f>'[4]10. Šport'!$Q$56</f>
        <v>12000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1" t="s">
        <v>306</v>
      </c>
      <c r="C129" s="222" t="s">
        <v>307</v>
      </c>
      <c r="D129" s="209" t="e">
        <f t="shared" si="58"/>
        <v>#REF!</v>
      </c>
      <c r="E129" s="210">
        <v>69674</v>
      </c>
      <c r="F129" s="210" t="e">
        <f>'[3]10. Šport'!#REF!</f>
        <v>#REF!</v>
      </c>
      <c r="G129" s="211" t="e">
        <f>'[3]10. Šport'!#REF!</f>
        <v>#REF!</v>
      </c>
      <c r="H129" s="217">
        <f t="shared" si="59"/>
        <v>50000</v>
      </c>
      <c r="I129" s="212">
        <v>50000</v>
      </c>
      <c r="J129" s="212">
        <v>0</v>
      </c>
      <c r="K129" s="213">
        <v>0</v>
      </c>
      <c r="L129" s="209" t="e">
        <f t="shared" si="60"/>
        <v>#REF!</v>
      </c>
      <c r="M129" s="210" t="e">
        <f>'[3]10. Šport'!#REF!</f>
        <v>#REF!</v>
      </c>
      <c r="N129" s="210" t="e">
        <f>'[3]10. Šport'!#REF!</f>
        <v>#REF!</v>
      </c>
      <c r="O129" s="219" t="e">
        <f>'[3]10. Šport'!#REF!</f>
        <v>#REF!</v>
      </c>
      <c r="P129" s="276">
        <v>50000</v>
      </c>
      <c r="Q129" s="260">
        <v>50000</v>
      </c>
      <c r="R129" s="260">
        <v>0</v>
      </c>
      <c r="S129" s="261">
        <v>0</v>
      </c>
      <c r="T129" s="209" t="e">
        <f t="shared" si="61"/>
        <v>#REF!</v>
      </c>
      <c r="U129" s="210" t="e">
        <f>'[3]10. Šport'!$H$67</f>
        <v>#REF!</v>
      </c>
      <c r="V129" s="210" t="e">
        <f>'[3]10. Šport'!$I$67</f>
        <v>#REF!</v>
      </c>
      <c r="W129" s="219" t="e">
        <f>'[3]10. Šport'!$J$67</f>
        <v>#REF!</v>
      </c>
    </row>
    <row r="130" spans="1:23" s="82" customFormat="1" ht="14.25" x14ac:dyDescent="0.2">
      <c r="B130" s="183" t="s">
        <v>308</v>
      </c>
      <c r="C130" s="188"/>
      <c r="D130" s="178" t="e">
        <f t="shared" ref="D130:K130" si="62">D131+D132+D137+D138</f>
        <v>#REF!</v>
      </c>
      <c r="E130" s="179">
        <f t="shared" si="62"/>
        <v>516693.98</v>
      </c>
      <c r="F130" s="179" t="e">
        <f t="shared" si="62"/>
        <v>#REF!</v>
      </c>
      <c r="G130" s="180" t="e">
        <f t="shared" si="62"/>
        <v>#REF!</v>
      </c>
      <c r="H130" s="178" t="e">
        <f t="shared" si="62"/>
        <v>#REF!</v>
      </c>
      <c r="I130" s="179" t="e">
        <f t="shared" si="62"/>
        <v>#REF!</v>
      </c>
      <c r="J130" s="179" t="e">
        <f t="shared" si="62"/>
        <v>#REF!</v>
      </c>
      <c r="K130" s="181" t="e">
        <f t="shared" si="62"/>
        <v>#REF!</v>
      </c>
      <c r="L130" s="182" t="e">
        <f>L131+L132+L138+L137</f>
        <v>#REF!</v>
      </c>
      <c r="M130" s="179" t="e">
        <f>M131+M132+M137+M138</f>
        <v>#REF!</v>
      </c>
      <c r="N130" s="179" t="e">
        <f>N131+N132+N137+N138</f>
        <v>#REF!</v>
      </c>
      <c r="O130" s="181" t="e">
        <f>O131+O132+O137+O138</f>
        <v>#REF!</v>
      </c>
      <c r="P130" s="257">
        <v>437280.51</v>
      </c>
      <c r="Q130" s="258">
        <v>394199.44</v>
      </c>
      <c r="R130" s="258">
        <v>45000</v>
      </c>
      <c r="S130" s="262">
        <v>0</v>
      </c>
      <c r="T130" s="182" t="e">
        <f>T131+T132+T138+T137</f>
        <v>#REF!</v>
      </c>
      <c r="U130" s="179" t="e">
        <f>U131+U132+U137+U138</f>
        <v>#REF!</v>
      </c>
      <c r="V130" s="179" t="e">
        <f>V131+V132+V137+V138</f>
        <v>#REF!</v>
      </c>
      <c r="W130" s="181" t="e">
        <f>W131+W132+W137+W138</f>
        <v>#REF!</v>
      </c>
    </row>
    <row r="131" spans="1:23" ht="16.5" x14ac:dyDescent="0.3">
      <c r="A131" s="84"/>
      <c r="B131" s="224" t="s">
        <v>309</v>
      </c>
      <c r="C131" s="220" t="s">
        <v>310</v>
      </c>
      <c r="D131" s="201" t="e">
        <f>SUM(E131:G131)</f>
        <v>#REF!</v>
      </c>
      <c r="E131" s="202">
        <v>9270</v>
      </c>
      <c r="F131" s="202" t="e">
        <f>'[3]11. Kultúra'!#REF!</f>
        <v>#REF!</v>
      </c>
      <c r="G131" s="203" t="e">
        <f>'[3]11. Kultúra'!#REF!</f>
        <v>#REF!</v>
      </c>
      <c r="H131" s="201" t="e">
        <f>SUM(I131:K131)</f>
        <v>#REF!</v>
      </c>
      <c r="I131" s="202" t="e">
        <f>'[3]11. Kultúra'!#REF!</f>
        <v>#REF!</v>
      </c>
      <c r="J131" s="202" t="e">
        <f>'[3]11. Kultúra'!#REF!</f>
        <v>#REF!</v>
      </c>
      <c r="K131" s="204" t="e">
        <f>'[3]11. Kultúra'!#REF!</f>
        <v>#REF!</v>
      </c>
      <c r="L131" s="205" t="e">
        <f>SUM(M131:O131)</f>
        <v>#REF!</v>
      </c>
      <c r="M131" s="202" t="e">
        <f>'[3]11. Kultúra'!#REF!</f>
        <v>#REF!</v>
      </c>
      <c r="N131" s="202" t="e">
        <f>'[3]11. Kultúra'!#REF!</f>
        <v>#REF!</v>
      </c>
      <c r="O131" s="204" t="e">
        <f>'[3]11. Kultúra'!#REF!</f>
        <v>#REF!</v>
      </c>
      <c r="P131" s="249">
        <v>3434.8</v>
      </c>
      <c r="Q131" s="250">
        <v>3434.8</v>
      </c>
      <c r="R131" s="250">
        <v>0</v>
      </c>
      <c r="S131" s="251">
        <v>0</v>
      </c>
      <c r="T131" s="205">
        <f>SUM(U131:W131)</f>
        <v>2940</v>
      </c>
      <c r="U131" s="202">
        <f>'[3]11. Kultúra'!$H$4</f>
        <v>2940</v>
      </c>
      <c r="V131" s="202">
        <f>'[3]11. Kultúra'!$I$4</f>
        <v>0</v>
      </c>
      <c r="W131" s="204">
        <f>'[3]11. Kultúra'!$J$4</f>
        <v>0</v>
      </c>
    </row>
    <row r="132" spans="1:23" ht="15.75" x14ac:dyDescent="0.25">
      <c r="A132" s="84"/>
      <c r="B132" s="224" t="s">
        <v>311</v>
      </c>
      <c r="C132" s="215" t="s">
        <v>312</v>
      </c>
      <c r="D132" s="201" t="e">
        <f t="shared" ref="D132:W132" si="63">SUM(D133:D136)</f>
        <v>#REF!</v>
      </c>
      <c r="E132" s="202">
        <f t="shared" si="63"/>
        <v>474163.98</v>
      </c>
      <c r="F132" s="202" t="e">
        <f t="shared" si="63"/>
        <v>#REF!</v>
      </c>
      <c r="G132" s="203" t="e">
        <f t="shared" si="63"/>
        <v>#REF!</v>
      </c>
      <c r="H132" s="201" t="e">
        <f t="shared" si="63"/>
        <v>#REF!</v>
      </c>
      <c r="I132" s="202" t="e">
        <f t="shared" si="63"/>
        <v>#REF!</v>
      </c>
      <c r="J132" s="202" t="e">
        <f t="shared" si="63"/>
        <v>#REF!</v>
      </c>
      <c r="K132" s="204" t="e">
        <f t="shared" si="63"/>
        <v>#REF!</v>
      </c>
      <c r="L132" s="205" t="e">
        <f t="shared" si="63"/>
        <v>#REF!</v>
      </c>
      <c r="M132" s="202" t="e">
        <f t="shared" si="63"/>
        <v>#REF!</v>
      </c>
      <c r="N132" s="202" t="e">
        <f t="shared" si="63"/>
        <v>#REF!</v>
      </c>
      <c r="O132" s="204" t="e">
        <f t="shared" si="63"/>
        <v>#REF!</v>
      </c>
      <c r="P132" s="249">
        <v>430545.71</v>
      </c>
      <c r="Q132" s="250">
        <v>387464.64</v>
      </c>
      <c r="R132" s="250">
        <v>45000</v>
      </c>
      <c r="S132" s="251">
        <v>0</v>
      </c>
      <c r="T132" s="205" t="e">
        <f t="shared" si="63"/>
        <v>#REF!</v>
      </c>
      <c r="U132" s="202" t="e">
        <f t="shared" si="63"/>
        <v>#REF!</v>
      </c>
      <c r="V132" s="202" t="e">
        <f t="shared" si="63"/>
        <v>#REF!</v>
      </c>
      <c r="W132" s="204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49">
        <v>100378.95</v>
      </c>
      <c r="Q133" s="252">
        <v>100378.95</v>
      </c>
      <c r="R133" s="252">
        <v>0</v>
      </c>
      <c r="S133" s="253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49">
        <v>2714.41</v>
      </c>
      <c r="Q134" s="252">
        <v>2714.41</v>
      </c>
      <c r="R134" s="252">
        <v>0</v>
      </c>
      <c r="S134" s="253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49">
        <v>317027.34999999998</v>
      </c>
      <c r="Q135" s="252">
        <v>273946.28000000003</v>
      </c>
      <c r="R135" s="252">
        <v>45000</v>
      </c>
      <c r="S135" s="253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49">
        <v>10425</v>
      </c>
      <c r="Q136" s="252">
        <v>10425</v>
      </c>
      <c r="R136" s="252">
        <v>0</v>
      </c>
      <c r="S136" s="253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24" t="s">
        <v>317</v>
      </c>
      <c r="C137" s="215" t="s">
        <v>318</v>
      </c>
      <c r="D137" s="201" t="e">
        <f t="shared" si="64"/>
        <v>#REF!</v>
      </c>
      <c r="E137" s="202">
        <v>31250</v>
      </c>
      <c r="F137" s="202">
        <v>0</v>
      </c>
      <c r="G137" s="203" t="e">
        <f>'[3]11. Kultúra'!#REF!</f>
        <v>#REF!</v>
      </c>
      <c r="H137" s="201" t="e">
        <f t="shared" si="65"/>
        <v>#REF!</v>
      </c>
      <c r="I137" s="202" t="e">
        <f>'[3]11. Kultúra'!#REF!</f>
        <v>#REF!</v>
      </c>
      <c r="J137" s="202" t="e">
        <f>'[3]11. Kultúra'!#REF!</f>
        <v>#REF!</v>
      </c>
      <c r="K137" s="204" t="e">
        <f>'[3]11. Kultúra'!#REF!</f>
        <v>#REF!</v>
      </c>
      <c r="L137" s="205" t="e">
        <f t="shared" si="66"/>
        <v>#REF!</v>
      </c>
      <c r="M137" s="202">
        <v>3300</v>
      </c>
      <c r="N137" s="202" t="e">
        <f>'[3]11. Kultúra'!#REF!</f>
        <v>#REF!</v>
      </c>
      <c r="O137" s="204" t="e">
        <f>'[3]11. Kultúra'!#REF!</f>
        <v>#REF!</v>
      </c>
      <c r="P137" s="249">
        <v>3300</v>
      </c>
      <c r="Q137" s="250">
        <v>3300</v>
      </c>
      <c r="R137" s="250">
        <v>0</v>
      </c>
      <c r="S137" s="251">
        <v>0</v>
      </c>
      <c r="T137" s="205" t="e">
        <f t="shared" si="67"/>
        <v>#REF!</v>
      </c>
      <c r="U137" s="202">
        <f>'[3]11. Kultúra'!$H$156</f>
        <v>300</v>
      </c>
      <c r="V137" s="202" t="e">
        <f>'[3]11. Kultúra'!$I$156</f>
        <v>#REF!</v>
      </c>
      <c r="W137" s="204" t="e">
        <f>'[3]11. Kultúra'!$J$156</f>
        <v>#REF!</v>
      </c>
    </row>
    <row r="138" spans="1:23" ht="16.5" thickBot="1" x14ac:dyDescent="0.3">
      <c r="A138" s="84"/>
      <c r="B138" s="221" t="s">
        <v>319</v>
      </c>
      <c r="C138" s="216" t="s">
        <v>320</v>
      </c>
      <c r="D138" s="209" t="e">
        <f t="shared" si="64"/>
        <v>#REF!</v>
      </c>
      <c r="E138" s="210">
        <v>2010</v>
      </c>
      <c r="F138" s="210" t="e">
        <f>'[3]11. Kultúra'!#REF!</f>
        <v>#REF!</v>
      </c>
      <c r="G138" s="234" t="e">
        <f>'[3]11. Kultúra'!#REF!</f>
        <v>#REF!</v>
      </c>
      <c r="H138" s="235" t="e">
        <f t="shared" si="65"/>
        <v>#REF!</v>
      </c>
      <c r="I138" s="236" t="e">
        <f>'[3]11. Kultúra'!#REF!</f>
        <v>#REF!</v>
      </c>
      <c r="J138" s="236" t="e">
        <f>'[3]11. Kultúra'!#REF!</f>
        <v>#REF!</v>
      </c>
      <c r="K138" s="237" t="e">
        <f>'[3]11. Kultúra'!#REF!</f>
        <v>#REF!</v>
      </c>
      <c r="L138" s="218" t="e">
        <f t="shared" si="66"/>
        <v>#REF!</v>
      </c>
      <c r="M138" s="210">
        <v>0</v>
      </c>
      <c r="N138" s="210" t="e">
        <f>'[3]11. Kultúra'!#REF!</f>
        <v>#REF!</v>
      </c>
      <c r="O138" s="238" t="e">
        <f>'[3]11. Kultúra'!#REF!</f>
        <v>#REF!</v>
      </c>
      <c r="P138" s="259">
        <v>0</v>
      </c>
      <c r="Q138" s="260">
        <v>0</v>
      </c>
      <c r="R138" s="260">
        <v>0</v>
      </c>
      <c r="S138" s="277">
        <v>0</v>
      </c>
      <c r="T138" s="218" t="e">
        <f t="shared" si="67"/>
        <v>#REF!</v>
      </c>
      <c r="U138" s="210" t="e">
        <f>'[3]11. Kultúra'!$H$160</f>
        <v>#REF!</v>
      </c>
      <c r="V138" s="210" t="e">
        <f>'[3]11. Kultúra'!$I$160</f>
        <v>#REF!</v>
      </c>
      <c r="W138" s="238" t="e">
        <f>'[3]11. Kultúra'!$J$160</f>
        <v>#REF!</v>
      </c>
    </row>
    <row r="139" spans="1:23" s="82" customFormat="1" ht="14.25" x14ac:dyDescent="0.2">
      <c r="B139" s="183" t="s">
        <v>321</v>
      </c>
      <c r="C139" s="188"/>
      <c r="D139" s="178" t="e">
        <f t="shared" ref="D139:W139" si="68">D140+D145+D146+D147+D148+D149+D150</f>
        <v>#REF!</v>
      </c>
      <c r="E139" s="179" t="e">
        <f t="shared" si="68"/>
        <v>#REF!</v>
      </c>
      <c r="F139" s="179" t="e">
        <f t="shared" si="68"/>
        <v>#REF!</v>
      </c>
      <c r="G139" s="180" t="e">
        <f t="shared" si="68"/>
        <v>#REF!</v>
      </c>
      <c r="H139" s="178">
        <f t="shared" si="68"/>
        <v>246839.97999999998</v>
      </c>
      <c r="I139" s="179">
        <f t="shared" si="68"/>
        <v>225512.97999999998</v>
      </c>
      <c r="J139" s="179">
        <f t="shared" si="68"/>
        <v>21327</v>
      </c>
      <c r="K139" s="181">
        <f t="shared" si="68"/>
        <v>0</v>
      </c>
      <c r="L139" s="182" t="e">
        <f t="shared" si="68"/>
        <v>#REF!</v>
      </c>
      <c r="M139" s="179" t="e">
        <f t="shared" si="68"/>
        <v>#REF!</v>
      </c>
      <c r="N139" s="179" t="e">
        <f t="shared" si="68"/>
        <v>#REF!</v>
      </c>
      <c r="O139" s="181" t="e">
        <f t="shared" si="68"/>
        <v>#REF!</v>
      </c>
      <c r="P139" s="257">
        <v>131301.29999999999</v>
      </c>
      <c r="Q139" s="258">
        <v>131151.29999999999</v>
      </c>
      <c r="R139" s="258">
        <v>150</v>
      </c>
      <c r="S139" s="262">
        <v>0</v>
      </c>
      <c r="T139" s="182">
        <f t="shared" si="68"/>
        <v>2267061</v>
      </c>
      <c r="U139" s="179">
        <f t="shared" si="68"/>
        <v>330282</v>
      </c>
      <c r="V139" s="179">
        <f t="shared" si="68"/>
        <v>1936779</v>
      </c>
      <c r="W139" s="181">
        <f t="shared" si="68"/>
        <v>0</v>
      </c>
    </row>
    <row r="140" spans="1:23" ht="15.75" x14ac:dyDescent="0.25">
      <c r="A140" s="84"/>
      <c r="B140" s="224" t="s">
        <v>322</v>
      </c>
      <c r="C140" s="215" t="s">
        <v>323</v>
      </c>
      <c r="D140" s="201" t="e">
        <f t="shared" ref="D140:W140" si="69">SUM(D141:D144)</f>
        <v>#REF!</v>
      </c>
      <c r="E140" s="202" t="e">
        <f t="shared" si="69"/>
        <v>#REF!</v>
      </c>
      <c r="F140" s="202" t="e">
        <f t="shared" si="69"/>
        <v>#REF!</v>
      </c>
      <c r="G140" s="203" t="e">
        <f t="shared" si="69"/>
        <v>#REF!</v>
      </c>
      <c r="H140" s="201">
        <f t="shared" si="69"/>
        <v>219161.49</v>
      </c>
      <c r="I140" s="202">
        <f t="shared" si="69"/>
        <v>197834.49</v>
      </c>
      <c r="J140" s="202">
        <f t="shared" si="69"/>
        <v>21327</v>
      </c>
      <c r="K140" s="204">
        <f t="shared" si="69"/>
        <v>0</v>
      </c>
      <c r="L140" s="205" t="e">
        <f t="shared" si="69"/>
        <v>#REF!</v>
      </c>
      <c r="M140" s="202" t="e">
        <f t="shared" si="69"/>
        <v>#REF!</v>
      </c>
      <c r="N140" s="202" t="e">
        <f t="shared" si="69"/>
        <v>#REF!</v>
      </c>
      <c r="O140" s="204" t="e">
        <f t="shared" si="69"/>
        <v>#REF!</v>
      </c>
      <c r="P140" s="249">
        <v>98209.15</v>
      </c>
      <c r="Q140" s="250">
        <v>98059.15</v>
      </c>
      <c r="R140" s="250">
        <v>150</v>
      </c>
      <c r="S140" s="251">
        <v>0</v>
      </c>
      <c r="T140" s="205">
        <f t="shared" si="69"/>
        <v>2194431</v>
      </c>
      <c r="U140" s="202">
        <f t="shared" si="69"/>
        <v>273132</v>
      </c>
      <c r="V140" s="202">
        <f t="shared" si="69"/>
        <v>1921299</v>
      </c>
      <c r="W140" s="204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49">
        <v>94458.92</v>
      </c>
      <c r="Q141" s="252">
        <v>94458.92</v>
      </c>
      <c r="R141" s="252">
        <v>0</v>
      </c>
      <c r="S141" s="253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49">
        <v>0</v>
      </c>
      <c r="Q142" s="252">
        <v>0</v>
      </c>
      <c r="R142" s="252">
        <v>0</v>
      </c>
      <c r="S142" s="253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49">
        <v>934.03</v>
      </c>
      <c r="Q143" s="252">
        <v>784.03</v>
      </c>
      <c r="R143" s="252">
        <v>150</v>
      </c>
      <c r="S143" s="253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49">
        <v>2816.2</v>
      </c>
      <c r="Q144" s="252">
        <v>2816.2</v>
      </c>
      <c r="R144" s="252">
        <v>0</v>
      </c>
      <c r="S144" s="253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24" t="s">
        <v>328</v>
      </c>
      <c r="C145" s="220" t="s">
        <v>329</v>
      </c>
      <c r="D145" s="201" t="e">
        <f t="shared" si="70"/>
        <v>#REF!</v>
      </c>
      <c r="E145" s="202">
        <v>3182</v>
      </c>
      <c r="F145" s="202" t="e">
        <f>'[3]12. Prostredie pre život'!#REF!</f>
        <v>#REF!</v>
      </c>
      <c r="G145" s="203" t="e">
        <f>'[3]12. Prostredie pre život'!#REF!</f>
        <v>#REF!</v>
      </c>
      <c r="H145" s="201">
        <f t="shared" si="71"/>
        <v>0</v>
      </c>
      <c r="I145" s="202">
        <v>0</v>
      </c>
      <c r="J145" s="202">
        <v>0</v>
      </c>
      <c r="K145" s="204">
        <v>0</v>
      </c>
      <c r="L145" s="205" t="e">
        <f t="shared" si="72"/>
        <v>#REF!</v>
      </c>
      <c r="M145" s="202" t="e">
        <f>'[3]12. Prostredie pre život'!#REF!</f>
        <v>#REF!</v>
      </c>
      <c r="N145" s="202" t="e">
        <f>'[3]12. Prostredie pre život'!#REF!</f>
        <v>#REF!</v>
      </c>
      <c r="O145" s="204" t="e">
        <f>'[3]12. Prostredie pre život'!#REF!</f>
        <v>#REF!</v>
      </c>
      <c r="P145" s="249">
        <v>0</v>
      </c>
      <c r="Q145" s="250">
        <v>0</v>
      </c>
      <c r="R145" s="250">
        <v>0</v>
      </c>
      <c r="S145" s="251">
        <v>0</v>
      </c>
      <c r="T145" s="205">
        <f t="shared" si="73"/>
        <v>1825</v>
      </c>
      <c r="U145" s="202">
        <f>'[3]12. Prostredie pre život'!$H$45</f>
        <v>1825</v>
      </c>
      <c r="V145" s="202">
        <f>'[3]12. Prostredie pre život'!$I$45</f>
        <v>0</v>
      </c>
      <c r="W145" s="204">
        <f>'[3]12. Prostredie pre život'!$J$45</f>
        <v>0</v>
      </c>
    </row>
    <row r="146" spans="1:23" ht="16.5" x14ac:dyDescent="0.3">
      <c r="A146" s="108"/>
      <c r="B146" s="239" t="s">
        <v>330</v>
      </c>
      <c r="C146" s="220" t="s">
        <v>331</v>
      </c>
      <c r="D146" s="201" t="e">
        <f t="shared" si="70"/>
        <v>#REF!</v>
      </c>
      <c r="E146" s="202">
        <v>3711</v>
      </c>
      <c r="F146" s="202" t="e">
        <f>'[3]12. Prostredie pre život'!#REF!</f>
        <v>#REF!</v>
      </c>
      <c r="G146" s="203" t="e">
        <f>'[3]12. Prostredie pre život'!#REF!</f>
        <v>#REF!</v>
      </c>
      <c r="H146" s="201">
        <f t="shared" si="71"/>
        <v>1180</v>
      </c>
      <c r="I146" s="202">
        <v>1180</v>
      </c>
      <c r="J146" s="202">
        <v>0</v>
      </c>
      <c r="K146" s="204">
        <v>0</v>
      </c>
      <c r="L146" s="205" t="e">
        <f t="shared" si="72"/>
        <v>#REF!</v>
      </c>
      <c r="M146" s="202" t="e">
        <f>'[3]12. Prostredie pre život'!#REF!</f>
        <v>#REF!</v>
      </c>
      <c r="N146" s="202" t="e">
        <f>'[3]12. Prostredie pre život'!#REF!</f>
        <v>#REF!</v>
      </c>
      <c r="O146" s="204" t="e">
        <f>'[3]12. Prostredie pre život'!#REF!</f>
        <v>#REF!</v>
      </c>
      <c r="P146" s="249">
        <v>4522.07</v>
      </c>
      <c r="Q146" s="250">
        <v>4522.07</v>
      </c>
      <c r="R146" s="250">
        <v>0</v>
      </c>
      <c r="S146" s="251">
        <v>0</v>
      </c>
      <c r="T146" s="205">
        <f t="shared" si="73"/>
        <v>13840</v>
      </c>
      <c r="U146" s="202">
        <f>'[3]12. Prostredie pre život'!$H$48</f>
        <v>6840</v>
      </c>
      <c r="V146" s="202">
        <f>'[3]12. Prostredie pre život'!$I$48</f>
        <v>7000</v>
      </c>
      <c r="W146" s="204">
        <f>'[3]12. Prostredie pre život'!$J$48</f>
        <v>0</v>
      </c>
    </row>
    <row r="147" spans="1:23" ht="16.5" x14ac:dyDescent="0.3">
      <c r="A147" s="108"/>
      <c r="B147" s="239" t="s">
        <v>332</v>
      </c>
      <c r="C147" s="220" t="s">
        <v>333</v>
      </c>
      <c r="D147" s="201" t="e">
        <f t="shared" si="70"/>
        <v>#REF!</v>
      </c>
      <c r="E147" s="202">
        <v>164</v>
      </c>
      <c r="F147" s="202" t="e">
        <f>'[3]12. Prostredie pre život'!#REF!</f>
        <v>#REF!</v>
      </c>
      <c r="G147" s="203" t="e">
        <f>'[3]12. Prostredie pre život'!#REF!</f>
        <v>#REF!</v>
      </c>
      <c r="H147" s="201">
        <f t="shared" si="71"/>
        <v>248</v>
      </c>
      <c r="I147" s="202">
        <v>248</v>
      </c>
      <c r="J147" s="202">
        <v>0</v>
      </c>
      <c r="K147" s="204">
        <v>0</v>
      </c>
      <c r="L147" s="205" t="e">
        <f t="shared" si="72"/>
        <v>#REF!</v>
      </c>
      <c r="M147" s="202" t="e">
        <f>'[3]12. Prostredie pre život'!#REF!</f>
        <v>#REF!</v>
      </c>
      <c r="N147" s="202" t="e">
        <f>'[3]12. Prostredie pre život'!#REF!</f>
        <v>#REF!</v>
      </c>
      <c r="O147" s="204" t="e">
        <f>'[3]12. Prostredie pre život'!#REF!</f>
        <v>#REF!</v>
      </c>
      <c r="P147" s="249">
        <v>77.87</v>
      </c>
      <c r="Q147" s="250">
        <v>77.87</v>
      </c>
      <c r="R147" s="250">
        <v>0</v>
      </c>
      <c r="S147" s="251">
        <v>0</v>
      </c>
      <c r="T147" s="205">
        <f t="shared" si="73"/>
        <v>75</v>
      </c>
      <c r="U147" s="202">
        <f>'[3]12. Prostredie pre život'!$H$60</f>
        <v>75</v>
      </c>
      <c r="V147" s="202">
        <f>'[3]12. Prostredie pre život'!$I$60</f>
        <v>0</v>
      </c>
      <c r="W147" s="204">
        <f>'[3]12. Prostredie pre život'!$J$60</f>
        <v>0</v>
      </c>
    </row>
    <row r="148" spans="1:23" ht="16.5" x14ac:dyDescent="0.3">
      <c r="A148" s="108"/>
      <c r="B148" s="239" t="s">
        <v>334</v>
      </c>
      <c r="C148" s="220" t="s">
        <v>335</v>
      </c>
      <c r="D148" s="201" t="e">
        <f t="shared" si="70"/>
        <v>#REF!</v>
      </c>
      <c r="E148" s="202">
        <v>20655</v>
      </c>
      <c r="F148" s="202" t="e">
        <f>'[3]12. Prostredie pre život'!#REF!</f>
        <v>#REF!</v>
      </c>
      <c r="G148" s="203" t="e">
        <f>'[3]12. Prostredie pre život'!#REF!</f>
        <v>#REF!</v>
      </c>
      <c r="H148" s="201">
        <f t="shared" si="71"/>
        <v>15798</v>
      </c>
      <c r="I148" s="202">
        <v>15798</v>
      </c>
      <c r="J148" s="202">
        <v>0</v>
      </c>
      <c r="K148" s="204">
        <v>0</v>
      </c>
      <c r="L148" s="205" t="e">
        <f t="shared" si="72"/>
        <v>#REF!</v>
      </c>
      <c r="M148" s="202" t="e">
        <f>'[3]12. Prostredie pre život'!#REF!</f>
        <v>#REF!</v>
      </c>
      <c r="N148" s="202" t="e">
        <f>'[3]12. Prostredie pre život'!#REF!</f>
        <v>#REF!</v>
      </c>
      <c r="O148" s="204" t="e">
        <f>'[3]12. Prostredie pre život'!#REF!</f>
        <v>#REF!</v>
      </c>
      <c r="P148" s="249">
        <v>15647.47</v>
      </c>
      <c r="Q148" s="250">
        <v>15647.47</v>
      </c>
      <c r="R148" s="250">
        <v>0</v>
      </c>
      <c r="S148" s="251">
        <v>0</v>
      </c>
      <c r="T148" s="205">
        <f t="shared" si="73"/>
        <v>19460</v>
      </c>
      <c r="U148" s="202">
        <f>'[3]12. Prostredie pre život'!$H$62</f>
        <v>19460</v>
      </c>
      <c r="V148" s="202">
        <f>'[3]12. Prostredie pre život'!$I$62</f>
        <v>0</v>
      </c>
      <c r="W148" s="204">
        <f>'[3]12. Prostredie pre život'!$J$62</f>
        <v>0</v>
      </c>
    </row>
    <row r="149" spans="1:23" ht="16.5" x14ac:dyDescent="0.3">
      <c r="A149" s="108"/>
      <c r="B149" s="240" t="s">
        <v>336</v>
      </c>
      <c r="C149" s="241" t="s">
        <v>337</v>
      </c>
      <c r="D149" s="217" t="e">
        <f t="shared" si="70"/>
        <v>#REF!</v>
      </c>
      <c r="E149" s="212">
        <v>11753.49</v>
      </c>
      <c r="F149" s="242">
        <v>0</v>
      </c>
      <c r="G149" s="243" t="e">
        <f>'[3]12. Prostredie pre život'!#REF!</f>
        <v>#REF!</v>
      </c>
      <c r="H149" s="201">
        <f t="shared" si="71"/>
        <v>10452.49</v>
      </c>
      <c r="I149" s="202">
        <v>10452.49</v>
      </c>
      <c r="J149" s="202">
        <v>0</v>
      </c>
      <c r="K149" s="204">
        <v>0</v>
      </c>
      <c r="L149" s="214" t="e">
        <f t="shared" si="72"/>
        <v>#REF!</v>
      </c>
      <c r="M149" s="212" t="e">
        <f>'[3]12. Prostredie pre život'!#REF!</f>
        <v>#REF!</v>
      </c>
      <c r="N149" s="212" t="e">
        <f>'[3]12. Prostredie pre život'!#REF!</f>
        <v>#REF!</v>
      </c>
      <c r="O149" s="213" t="e">
        <f>'[3]12. Prostredie pre život'!#REF!</f>
        <v>#REF!</v>
      </c>
      <c r="P149" s="254">
        <v>12844.74</v>
      </c>
      <c r="Q149" s="255">
        <v>12844.74</v>
      </c>
      <c r="R149" s="255">
        <v>0</v>
      </c>
      <c r="S149" s="256">
        <v>0</v>
      </c>
      <c r="T149" s="214">
        <f t="shared" si="73"/>
        <v>37430</v>
      </c>
      <c r="U149" s="212">
        <f>'[3]12. Prostredie pre život'!$H$69</f>
        <v>28950</v>
      </c>
      <c r="V149" s="212">
        <f>'[3]12. Prostredie pre život'!$I$69</f>
        <v>8480</v>
      </c>
      <c r="W149" s="213">
        <f>'[3]12. Prostredie pre život'!$J$69</f>
        <v>0</v>
      </c>
    </row>
    <row r="150" spans="1:23" ht="16.5" thickBot="1" x14ac:dyDescent="0.3">
      <c r="A150" s="108"/>
      <c r="B150" s="244" t="s">
        <v>338</v>
      </c>
      <c r="C150" s="216" t="s">
        <v>339</v>
      </c>
      <c r="D150" s="209" t="e">
        <f t="shared" si="70"/>
        <v>#REF!</v>
      </c>
      <c r="E150" s="210">
        <v>4000</v>
      </c>
      <c r="F150" s="210" t="e">
        <f>'[3]12. Prostredie pre život'!#REF!</f>
        <v>#REF!</v>
      </c>
      <c r="G150" s="211" t="e">
        <f>'[3]12. Prostredie pre život'!#REF!</f>
        <v>#REF!</v>
      </c>
      <c r="H150" s="217">
        <f t="shared" si="71"/>
        <v>0</v>
      </c>
      <c r="I150" s="212">
        <v>0</v>
      </c>
      <c r="J150" s="212">
        <v>0</v>
      </c>
      <c r="K150" s="213">
        <v>0</v>
      </c>
      <c r="L150" s="218" t="e">
        <f t="shared" si="72"/>
        <v>#REF!</v>
      </c>
      <c r="M150" s="210" t="e">
        <f>'[3]12. Prostredie pre život'!#REF!</f>
        <v>#REF!</v>
      </c>
      <c r="N150" s="210" t="e">
        <f>'[3]12. Prostredie pre život'!#REF!</f>
        <v>#REF!</v>
      </c>
      <c r="O150" s="219" t="e">
        <f>'[3]12. Prostredie pre život'!#REF!</f>
        <v>#REF!</v>
      </c>
      <c r="P150" s="259">
        <v>0</v>
      </c>
      <c r="Q150" s="260">
        <v>0</v>
      </c>
      <c r="R150" s="260">
        <v>0</v>
      </c>
      <c r="S150" s="261">
        <v>0</v>
      </c>
      <c r="T150" s="218">
        <f t="shared" si="73"/>
        <v>0</v>
      </c>
      <c r="U150" s="210">
        <f>'[3]12. Prostredie pre život'!$H$98</f>
        <v>0</v>
      </c>
      <c r="V150" s="210">
        <f>'[3]12. Prostredie pre život'!$I$98</f>
        <v>0</v>
      </c>
      <c r="W150" s="219">
        <f>'[3]12. Prostredie pre život'!$J$98</f>
        <v>0</v>
      </c>
    </row>
    <row r="151" spans="1:23" s="82" customFormat="1" ht="14.25" x14ac:dyDescent="0.2">
      <c r="A151" s="116"/>
      <c r="B151" s="189" t="s">
        <v>340</v>
      </c>
      <c r="C151" s="190" t="s">
        <v>341</v>
      </c>
      <c r="D151" s="178" t="e">
        <f t="shared" ref="D151:W151" si="74">D152+D156+D161+D165+D169+D170+D171+D173</f>
        <v>#REF!</v>
      </c>
      <c r="E151" s="179">
        <f t="shared" si="74"/>
        <v>478345</v>
      </c>
      <c r="F151" s="179" t="e">
        <f t="shared" si="74"/>
        <v>#REF!</v>
      </c>
      <c r="G151" s="180" t="e">
        <f t="shared" si="74"/>
        <v>#REF!</v>
      </c>
      <c r="H151" s="178" t="e">
        <f t="shared" si="74"/>
        <v>#REF!</v>
      </c>
      <c r="I151" s="179" t="e">
        <f t="shared" si="74"/>
        <v>#REF!</v>
      </c>
      <c r="J151" s="179">
        <f t="shared" si="74"/>
        <v>0</v>
      </c>
      <c r="K151" s="181">
        <f t="shared" si="74"/>
        <v>0</v>
      </c>
      <c r="L151" s="182" t="e">
        <f t="shared" si="74"/>
        <v>#REF!</v>
      </c>
      <c r="M151" s="179" t="e">
        <f t="shared" si="74"/>
        <v>#REF!</v>
      </c>
      <c r="N151" s="179" t="e">
        <f t="shared" si="74"/>
        <v>#REF!</v>
      </c>
      <c r="O151" s="181" t="e">
        <f t="shared" si="74"/>
        <v>#REF!</v>
      </c>
      <c r="P151" s="257">
        <v>568946.19999999995</v>
      </c>
      <c r="Q151" s="258">
        <v>554686.36</v>
      </c>
      <c r="R151" s="258">
        <v>14259.84</v>
      </c>
      <c r="S151" s="262">
        <v>0</v>
      </c>
      <c r="T151" s="182" t="e">
        <f t="shared" si="74"/>
        <v>#REF!</v>
      </c>
      <c r="U151" s="179">
        <f t="shared" si="74"/>
        <v>27768</v>
      </c>
      <c r="V151" s="179" t="e">
        <f t="shared" si="74"/>
        <v>#REF!</v>
      </c>
      <c r="W151" s="181" t="e">
        <f t="shared" si="74"/>
        <v>#REF!</v>
      </c>
    </row>
    <row r="152" spans="1:23" ht="15.75" x14ac:dyDescent="0.25">
      <c r="A152" s="108"/>
      <c r="B152" s="224" t="s">
        <v>342</v>
      </c>
      <c r="C152" s="215" t="s">
        <v>343</v>
      </c>
      <c r="D152" s="201" t="e">
        <f t="shared" ref="D152:W152" si="75">SUM(D153:D155)</f>
        <v>#REF!</v>
      </c>
      <c r="E152" s="202">
        <f t="shared" si="75"/>
        <v>16490</v>
      </c>
      <c r="F152" s="202" t="e">
        <f t="shared" si="75"/>
        <v>#REF!</v>
      </c>
      <c r="G152" s="203" t="e">
        <f t="shared" si="75"/>
        <v>#REF!</v>
      </c>
      <c r="H152" s="201">
        <f t="shared" si="75"/>
        <v>21830</v>
      </c>
      <c r="I152" s="202">
        <f t="shared" si="75"/>
        <v>21830</v>
      </c>
      <c r="J152" s="202">
        <f t="shared" si="75"/>
        <v>0</v>
      </c>
      <c r="K152" s="204">
        <f t="shared" si="75"/>
        <v>0</v>
      </c>
      <c r="L152" s="205" t="e">
        <f t="shared" si="75"/>
        <v>#REF!</v>
      </c>
      <c r="M152" s="202" t="e">
        <f t="shared" si="75"/>
        <v>#REF!</v>
      </c>
      <c r="N152" s="202" t="e">
        <f t="shared" si="75"/>
        <v>#REF!</v>
      </c>
      <c r="O152" s="204" t="e">
        <f t="shared" si="75"/>
        <v>#REF!</v>
      </c>
      <c r="P152" s="249">
        <v>34492.82</v>
      </c>
      <c r="Q152" s="250">
        <v>34492.82</v>
      </c>
      <c r="R152" s="250">
        <v>0</v>
      </c>
      <c r="S152" s="251">
        <v>0</v>
      </c>
      <c r="T152" s="205" t="e">
        <f t="shared" si="75"/>
        <v>#REF!</v>
      </c>
      <c r="U152" s="202">
        <f t="shared" si="75"/>
        <v>2000</v>
      </c>
      <c r="V152" s="202" t="e">
        <f t="shared" si="75"/>
        <v>#REF!</v>
      </c>
      <c r="W152" s="204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49">
        <v>15210</v>
      </c>
      <c r="Q153" s="252">
        <v>15210</v>
      </c>
      <c r="R153" s="252">
        <v>0</v>
      </c>
      <c r="S153" s="253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49">
        <v>18000</v>
      </c>
      <c r="Q154" s="252">
        <v>18000</v>
      </c>
      <c r="R154" s="252">
        <v>0</v>
      </c>
      <c r="S154" s="253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49">
        <v>1282.82</v>
      </c>
      <c r="Q155" s="252">
        <v>1282.82</v>
      </c>
      <c r="R155" s="252">
        <v>0</v>
      </c>
      <c r="S155" s="253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24" t="s">
        <v>347</v>
      </c>
      <c r="C156" s="215" t="s">
        <v>348</v>
      </c>
      <c r="D156" s="201" t="e">
        <f t="shared" ref="D156:W156" si="76">SUM(D157:D160)</f>
        <v>#REF!</v>
      </c>
      <c r="E156" s="202">
        <f t="shared" si="76"/>
        <v>174640</v>
      </c>
      <c r="F156" s="202" t="e">
        <f t="shared" si="76"/>
        <v>#REF!</v>
      </c>
      <c r="G156" s="203" t="e">
        <f t="shared" si="76"/>
        <v>#REF!</v>
      </c>
      <c r="H156" s="201">
        <f t="shared" si="76"/>
        <v>284247</v>
      </c>
      <c r="I156" s="202">
        <f t="shared" si="76"/>
        <v>284247</v>
      </c>
      <c r="J156" s="202">
        <f t="shared" si="76"/>
        <v>0</v>
      </c>
      <c r="K156" s="204">
        <f t="shared" si="76"/>
        <v>0</v>
      </c>
      <c r="L156" s="205" t="e">
        <f t="shared" si="76"/>
        <v>#REF!</v>
      </c>
      <c r="M156" s="202" t="e">
        <f t="shared" si="76"/>
        <v>#REF!</v>
      </c>
      <c r="N156" s="202" t="e">
        <f t="shared" si="76"/>
        <v>#REF!</v>
      </c>
      <c r="O156" s="204" t="e">
        <f t="shared" si="76"/>
        <v>#REF!</v>
      </c>
      <c r="P156" s="249">
        <v>326578.67</v>
      </c>
      <c r="Q156" s="250">
        <v>315061.67</v>
      </c>
      <c r="R156" s="250">
        <v>11517</v>
      </c>
      <c r="S156" s="251">
        <v>0</v>
      </c>
      <c r="T156" s="205" t="e">
        <f t="shared" si="76"/>
        <v>#REF!</v>
      </c>
      <c r="U156" s="202">
        <f t="shared" si="76"/>
        <v>7850</v>
      </c>
      <c r="V156" s="202" t="e">
        <f t="shared" si="76"/>
        <v>#REF!</v>
      </c>
      <c r="W156" s="204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49">
        <v>237717</v>
      </c>
      <c r="Q157" s="252">
        <v>226200</v>
      </c>
      <c r="R157" s="252">
        <v>11517</v>
      </c>
      <c r="S157" s="253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49">
        <v>52150</v>
      </c>
      <c r="Q158" s="252">
        <v>52150</v>
      </c>
      <c r="R158" s="252">
        <v>0</v>
      </c>
      <c r="S158" s="253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49">
        <v>10011.67</v>
      </c>
      <c r="Q159" s="252">
        <v>10011.67</v>
      </c>
      <c r="R159" s="252">
        <v>0</v>
      </c>
      <c r="S159" s="253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49">
        <v>26700</v>
      </c>
      <c r="Q160" s="252">
        <v>26700</v>
      </c>
      <c r="R160" s="252">
        <v>0</v>
      </c>
      <c r="S160" s="253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24" t="s">
        <v>353</v>
      </c>
      <c r="C161" s="215" t="s">
        <v>354</v>
      </c>
      <c r="D161" s="201" t="e">
        <f t="shared" ref="D161:W161" si="77">SUM(D162:D164)</f>
        <v>#REF!</v>
      </c>
      <c r="E161" s="202">
        <f t="shared" si="77"/>
        <v>198930</v>
      </c>
      <c r="F161" s="202" t="e">
        <f t="shared" si="77"/>
        <v>#REF!</v>
      </c>
      <c r="G161" s="203" t="e">
        <f t="shared" si="77"/>
        <v>#REF!</v>
      </c>
      <c r="H161" s="201">
        <f t="shared" si="77"/>
        <v>167500</v>
      </c>
      <c r="I161" s="202">
        <f t="shared" si="77"/>
        <v>167500</v>
      </c>
      <c r="J161" s="202">
        <f t="shared" si="77"/>
        <v>0</v>
      </c>
      <c r="K161" s="204">
        <f t="shared" si="77"/>
        <v>0</v>
      </c>
      <c r="L161" s="205" t="e">
        <f t="shared" si="77"/>
        <v>#REF!</v>
      </c>
      <c r="M161" s="202">
        <f t="shared" si="77"/>
        <v>158480</v>
      </c>
      <c r="N161" s="202" t="e">
        <f t="shared" si="77"/>
        <v>#REF!</v>
      </c>
      <c r="O161" s="204" t="e">
        <f t="shared" si="77"/>
        <v>#REF!</v>
      </c>
      <c r="P161" s="249">
        <v>161222.84</v>
      </c>
      <c r="Q161" s="250">
        <v>158480</v>
      </c>
      <c r="R161" s="250">
        <v>2742.84</v>
      </c>
      <c r="S161" s="251">
        <v>0</v>
      </c>
      <c r="T161" s="205" t="e">
        <f t="shared" si="77"/>
        <v>#REF!</v>
      </c>
      <c r="U161" s="202">
        <f t="shared" si="77"/>
        <v>0</v>
      </c>
      <c r="V161" s="202" t="e">
        <f t="shared" si="77"/>
        <v>#REF!</v>
      </c>
      <c r="W161" s="204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49">
        <v>32570</v>
      </c>
      <c r="Q162" s="252">
        <v>32570</v>
      </c>
      <c r="R162" s="252">
        <v>0</v>
      </c>
      <c r="S162" s="253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49">
        <v>40310</v>
      </c>
      <c r="Q163" s="252">
        <v>40310</v>
      </c>
      <c r="R163" s="252">
        <v>0</v>
      </c>
      <c r="S163" s="253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49">
        <v>88342.84</v>
      </c>
      <c r="Q164" s="252">
        <v>85600</v>
      </c>
      <c r="R164" s="252">
        <v>2742.84</v>
      </c>
      <c r="S164" s="253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24" t="s">
        <v>358</v>
      </c>
      <c r="C165" s="215" t="s">
        <v>359</v>
      </c>
      <c r="D165" s="201" t="e">
        <f t="shared" ref="D165:W165" si="78">SUM(D166:D168)</f>
        <v>#REF!</v>
      </c>
      <c r="E165" s="202">
        <f t="shared" si="78"/>
        <v>34760</v>
      </c>
      <c r="F165" s="202" t="e">
        <f t="shared" si="78"/>
        <v>#REF!</v>
      </c>
      <c r="G165" s="203" t="e">
        <f t="shared" si="78"/>
        <v>#REF!</v>
      </c>
      <c r="H165" s="201">
        <f t="shared" si="78"/>
        <v>28926</v>
      </c>
      <c r="I165" s="202">
        <f t="shared" si="78"/>
        <v>28926</v>
      </c>
      <c r="J165" s="202">
        <f t="shared" si="78"/>
        <v>0</v>
      </c>
      <c r="K165" s="204">
        <f t="shared" si="78"/>
        <v>0</v>
      </c>
      <c r="L165" s="205" t="e">
        <f t="shared" si="78"/>
        <v>#REF!</v>
      </c>
      <c r="M165" s="202" t="e">
        <f t="shared" si="78"/>
        <v>#REF!</v>
      </c>
      <c r="N165" s="202" t="e">
        <f t="shared" si="78"/>
        <v>#REF!</v>
      </c>
      <c r="O165" s="204" t="e">
        <f t="shared" si="78"/>
        <v>#REF!</v>
      </c>
      <c r="P165" s="249">
        <v>25010</v>
      </c>
      <c r="Q165" s="250">
        <v>25010</v>
      </c>
      <c r="R165" s="250">
        <v>0</v>
      </c>
      <c r="S165" s="251">
        <v>0</v>
      </c>
      <c r="T165" s="205" t="e">
        <f t="shared" si="78"/>
        <v>#REF!</v>
      </c>
      <c r="U165" s="202">
        <f t="shared" si="78"/>
        <v>0</v>
      </c>
      <c r="V165" s="202" t="e">
        <f t="shared" si="78"/>
        <v>#REF!</v>
      </c>
      <c r="W165" s="204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49">
        <v>18020</v>
      </c>
      <c r="Q166" s="252">
        <v>18020</v>
      </c>
      <c r="R166" s="252">
        <v>0</v>
      </c>
      <c r="S166" s="253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49">
        <v>0</v>
      </c>
      <c r="Q167" s="252">
        <v>0</v>
      </c>
      <c r="R167" s="252">
        <v>0</v>
      </c>
      <c r="S167" s="253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49">
        <v>6990</v>
      </c>
      <c r="Q168" s="252">
        <v>6990</v>
      </c>
      <c r="R168" s="252">
        <v>0</v>
      </c>
      <c r="S168" s="253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24" t="s">
        <v>363</v>
      </c>
      <c r="C169" s="215" t="s">
        <v>364</v>
      </c>
      <c r="D169" s="201" t="e">
        <f>SUM(E169:G169)</f>
        <v>#REF!</v>
      </c>
      <c r="E169" s="202">
        <v>5720</v>
      </c>
      <c r="F169" s="202" t="e">
        <f>'[3]13. Sociálna starostlivosť'!#REF!</f>
        <v>#REF!</v>
      </c>
      <c r="G169" s="203" t="e">
        <f>'[3]13. Sociálna starostlivosť'!#REF!</f>
        <v>#REF!</v>
      </c>
      <c r="H169" s="201">
        <f>SUM(I169:K169)</f>
        <v>6280</v>
      </c>
      <c r="I169" s="202">
        <v>6280</v>
      </c>
      <c r="J169" s="202">
        <v>0</v>
      </c>
      <c r="K169" s="204">
        <v>0</v>
      </c>
      <c r="L169" s="205" t="e">
        <f>SUM(M169:O169)</f>
        <v>#REF!</v>
      </c>
      <c r="M169" s="202">
        <v>6250</v>
      </c>
      <c r="N169" s="202" t="e">
        <f>'[3]13. Sociálna starostlivosť'!#REF!</f>
        <v>#REF!</v>
      </c>
      <c r="O169" s="204" t="e">
        <f>'[3]13. Sociálna starostlivosť'!#REF!</f>
        <v>#REF!</v>
      </c>
      <c r="P169" s="249">
        <v>6250</v>
      </c>
      <c r="Q169" s="250">
        <v>6250</v>
      </c>
      <c r="R169" s="250">
        <v>0</v>
      </c>
      <c r="S169" s="251">
        <v>0</v>
      </c>
      <c r="T169" s="205" t="e">
        <f>SUM(U169:W169)</f>
        <v>#REF!</v>
      </c>
      <c r="U169" s="202">
        <f>'[3]13. Sociálna starostlivosť'!$H$44</f>
        <v>0</v>
      </c>
      <c r="V169" s="202" t="e">
        <f>'[3]13. Sociálna starostlivosť'!$I$44</f>
        <v>#REF!</v>
      </c>
      <c r="W169" s="204" t="e">
        <f>'[3]13. Sociálna starostlivosť'!$J$44</f>
        <v>#REF!</v>
      </c>
    </row>
    <row r="170" spans="1:23" ht="16.5" x14ac:dyDescent="0.3">
      <c r="A170" s="108"/>
      <c r="B170" s="224" t="s">
        <v>365</v>
      </c>
      <c r="C170" s="220" t="s">
        <v>366</v>
      </c>
      <c r="D170" s="201" t="e">
        <f>SUM(E170:G170)</f>
        <v>#REF!</v>
      </c>
      <c r="E170" s="202">
        <v>11274</v>
      </c>
      <c r="F170" s="202" t="e">
        <f>'[3]13. Sociálna starostlivosť'!#REF!</f>
        <v>#REF!</v>
      </c>
      <c r="G170" s="203" t="e">
        <f>'[3]13. Sociálna starostlivosť'!#REF!</f>
        <v>#REF!</v>
      </c>
      <c r="H170" s="201">
        <f>SUM(I170:K170)</f>
        <v>10658.49</v>
      </c>
      <c r="I170" s="202">
        <v>10658.49</v>
      </c>
      <c r="J170" s="202">
        <v>0</v>
      </c>
      <c r="K170" s="204">
        <v>0</v>
      </c>
      <c r="L170" s="205" t="e">
        <f>SUM(M170:O170)</f>
        <v>#REF!</v>
      </c>
      <c r="M170" s="202" t="e">
        <f>'[3]13. Sociálna starostlivosť'!#REF!</f>
        <v>#REF!</v>
      </c>
      <c r="N170" s="202" t="e">
        <f>'[3]13. Sociálna starostlivosť'!#REF!</f>
        <v>#REF!</v>
      </c>
      <c r="O170" s="204" t="e">
        <f>'[3]13. Sociálna starostlivosť'!#REF!</f>
        <v>#REF!</v>
      </c>
      <c r="P170" s="249">
        <v>10946.4</v>
      </c>
      <c r="Q170" s="250">
        <v>10946.4</v>
      </c>
      <c r="R170" s="250">
        <v>0</v>
      </c>
      <c r="S170" s="251">
        <v>0</v>
      </c>
      <c r="T170" s="205">
        <f>SUM(U170:W170)</f>
        <v>16468</v>
      </c>
      <c r="U170" s="202">
        <f>'[3]13. Sociálna starostlivosť'!$H$45</f>
        <v>16468</v>
      </c>
      <c r="V170" s="202">
        <f>'[3]13. Sociálna starostlivosť'!$I$45</f>
        <v>0</v>
      </c>
      <c r="W170" s="204">
        <f>'[3]13. Sociálna starostlivosť'!$J$45</f>
        <v>0</v>
      </c>
    </row>
    <row r="171" spans="1:23" ht="15.75" x14ac:dyDescent="0.25">
      <c r="A171" s="84"/>
      <c r="B171" s="224" t="s">
        <v>367</v>
      </c>
      <c r="C171" s="215" t="s">
        <v>368</v>
      </c>
      <c r="D171" s="201" t="e">
        <f>SUM(D172:D172)</f>
        <v>#REF!</v>
      </c>
      <c r="E171" s="202">
        <f>SUM(E172:E172)</f>
        <v>35699</v>
      </c>
      <c r="F171" s="202" t="e">
        <f>SUM(F172:F172)</f>
        <v>#REF!</v>
      </c>
      <c r="G171" s="203" t="e">
        <f t="shared" ref="G171:W171" si="79">SUM(G172)</f>
        <v>#REF!</v>
      </c>
      <c r="H171" s="201">
        <f t="shared" si="79"/>
        <v>11959.49</v>
      </c>
      <c r="I171" s="202">
        <f t="shared" si="79"/>
        <v>11959.49</v>
      </c>
      <c r="J171" s="202">
        <f t="shared" si="79"/>
        <v>0</v>
      </c>
      <c r="K171" s="204">
        <f t="shared" si="79"/>
        <v>0</v>
      </c>
      <c r="L171" s="205" t="e">
        <f t="shared" si="79"/>
        <v>#REF!</v>
      </c>
      <c r="M171" s="202" t="e">
        <f t="shared" si="79"/>
        <v>#REF!</v>
      </c>
      <c r="N171" s="202" t="e">
        <f t="shared" si="79"/>
        <v>#REF!</v>
      </c>
      <c r="O171" s="204" t="e">
        <f t="shared" si="79"/>
        <v>#REF!</v>
      </c>
      <c r="P171" s="249">
        <v>4445.47</v>
      </c>
      <c r="Q171" s="250">
        <v>4445.47</v>
      </c>
      <c r="R171" s="250">
        <v>0</v>
      </c>
      <c r="S171" s="251">
        <v>0</v>
      </c>
      <c r="T171" s="205" t="e">
        <f t="shared" si="79"/>
        <v>#REF!</v>
      </c>
      <c r="U171" s="202">
        <f t="shared" si="79"/>
        <v>150</v>
      </c>
      <c r="V171" s="202" t="e">
        <f t="shared" si="79"/>
        <v>#REF!</v>
      </c>
      <c r="W171" s="204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49">
        <v>4445.47</v>
      </c>
      <c r="Q172" s="252">
        <v>4445.47</v>
      </c>
      <c r="R172" s="252">
        <v>0</v>
      </c>
      <c r="S172" s="253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1" t="s">
        <v>370</v>
      </c>
      <c r="C173" s="222" t="s">
        <v>371</v>
      </c>
      <c r="D173" s="209" t="e">
        <f>SUM(E173:G173)</f>
        <v>#REF!</v>
      </c>
      <c r="E173" s="210">
        <v>832</v>
      </c>
      <c r="F173" s="210" t="e">
        <f>'[3]13. Sociálna starostlivosť'!#REF!</f>
        <v>#REF!</v>
      </c>
      <c r="G173" s="211" t="e">
        <f>'[3]13. Sociálna starostlivosť'!#REF!</f>
        <v>#REF!</v>
      </c>
      <c r="H173" s="209" t="e">
        <f>SUM(I173:K173)</f>
        <v>#REF!</v>
      </c>
      <c r="I173" s="210" t="e">
        <f>'[3]13. Sociálna starostlivosť'!#REF!</f>
        <v>#REF!</v>
      </c>
      <c r="J173" s="210">
        <v>0</v>
      </c>
      <c r="K173" s="219">
        <v>0</v>
      </c>
      <c r="L173" s="218" t="e">
        <f>SUM(M173:O173)</f>
        <v>#REF!</v>
      </c>
      <c r="M173" s="210" t="e">
        <f>'[3]13. Sociálna starostlivosť'!#REF!</f>
        <v>#REF!</v>
      </c>
      <c r="N173" s="210" t="e">
        <f>'[3]13. Sociálna starostlivosť'!#REF!</f>
        <v>#REF!</v>
      </c>
      <c r="O173" s="219" t="e">
        <f>'[3]13. Sociálna starostlivosť'!#REF!</f>
        <v>#REF!</v>
      </c>
      <c r="P173" s="259">
        <v>0</v>
      </c>
      <c r="Q173" s="260">
        <v>0</v>
      </c>
      <c r="R173" s="260">
        <v>0</v>
      </c>
      <c r="S173" s="261">
        <v>0</v>
      </c>
      <c r="T173" s="218" t="e">
        <f>SUM(U173:W173)</f>
        <v>#REF!</v>
      </c>
      <c r="U173" s="210">
        <f>'[3]13. Sociálna starostlivosť'!$H$75</f>
        <v>1300</v>
      </c>
      <c r="V173" s="210" t="e">
        <f>'[3]13. Sociálna starostlivosť'!$I$75</f>
        <v>#REF!</v>
      </c>
      <c r="W173" s="219" t="e">
        <f>'[3]13. Sociálna starostlivosť'!$J$75</f>
        <v>#REF!</v>
      </c>
    </row>
    <row r="174" spans="1:23" s="82" customFormat="1" ht="17.25" thickBot="1" x14ac:dyDescent="0.35">
      <c r="A174" s="116"/>
      <c r="B174" s="191" t="s">
        <v>372</v>
      </c>
      <c r="C174" s="192"/>
      <c r="D174" s="193" t="e">
        <f>SUM(E174:G174)</f>
        <v>#REF!</v>
      </c>
      <c r="E174" s="194">
        <v>303254</v>
      </c>
      <c r="F174" s="194" t="e">
        <f>'[3]14. Bývanie'!#REF!</f>
        <v>#REF!</v>
      </c>
      <c r="G174" s="195">
        <v>112360</v>
      </c>
      <c r="H174" s="196">
        <f>SUM(I174:K174)</f>
        <v>423841</v>
      </c>
      <c r="I174" s="197">
        <v>308731</v>
      </c>
      <c r="J174" s="197">
        <v>0</v>
      </c>
      <c r="K174" s="198">
        <v>115110</v>
      </c>
      <c r="L174" s="193" t="e">
        <f>SUM(M174:O174)</f>
        <v>#REF!</v>
      </c>
      <c r="M174" s="194" t="e">
        <f>'[3]14. Bývanie'!#REF!</f>
        <v>#REF!</v>
      </c>
      <c r="N174" s="194" t="e">
        <f>'[3]14. Bývanie'!#REF!</f>
        <v>#REF!</v>
      </c>
      <c r="O174" s="194" t="e">
        <f>'[3]14. Bývanie'!#REF!</f>
        <v>#REF!</v>
      </c>
      <c r="P174" s="278">
        <v>407863.46</v>
      </c>
      <c r="Q174" s="279">
        <v>289949.36</v>
      </c>
      <c r="R174" s="279">
        <v>0</v>
      </c>
      <c r="S174" s="279">
        <v>117914.1</v>
      </c>
      <c r="T174" s="193">
        <f>SUM(U174:W174)</f>
        <v>450923</v>
      </c>
      <c r="U174" s="194">
        <f>'[3]14. Bývanie'!$H$18</f>
        <v>329843</v>
      </c>
      <c r="V174" s="194">
        <f>'[3]14. Bývanie'!$I$18</f>
        <v>0</v>
      </c>
      <c r="W174" s="194">
        <f>'[3]14. Bývanie'!$J$18</f>
        <v>121080</v>
      </c>
    </row>
    <row r="175" spans="1:23" s="82" customFormat="1" ht="14.25" x14ac:dyDescent="0.2">
      <c r="A175" s="116"/>
      <c r="B175" s="183" t="s">
        <v>373</v>
      </c>
      <c r="C175" s="188"/>
      <c r="D175" s="178" t="e">
        <f t="shared" ref="D175:W175" si="80">SUM(D176:D178)</f>
        <v>#REF!</v>
      </c>
      <c r="E175" s="179" t="e">
        <f t="shared" si="80"/>
        <v>#REF!</v>
      </c>
      <c r="F175" s="179" t="e">
        <f t="shared" si="80"/>
        <v>#REF!</v>
      </c>
      <c r="G175" s="180" t="e">
        <f t="shared" si="80"/>
        <v>#REF!</v>
      </c>
      <c r="H175" s="178" t="e">
        <f t="shared" si="80"/>
        <v>#REF!</v>
      </c>
      <c r="I175" s="179">
        <f t="shared" si="80"/>
        <v>1482459.49</v>
      </c>
      <c r="J175" s="179">
        <f t="shared" si="80"/>
        <v>12620.49</v>
      </c>
      <c r="K175" s="181" t="e">
        <f t="shared" si="80"/>
        <v>#REF!</v>
      </c>
      <c r="L175" s="182" t="e">
        <f t="shared" si="80"/>
        <v>#REF!</v>
      </c>
      <c r="M175" s="179" t="e">
        <f t="shared" si="80"/>
        <v>#REF!</v>
      </c>
      <c r="N175" s="179" t="e">
        <f t="shared" si="80"/>
        <v>#REF!</v>
      </c>
      <c r="O175" s="181" t="e">
        <f t="shared" si="80"/>
        <v>#REF!</v>
      </c>
      <c r="P175" s="257">
        <v>1574450.76</v>
      </c>
      <c r="Q175" s="258">
        <v>1574450.76</v>
      </c>
      <c r="R175" s="258">
        <v>0</v>
      </c>
      <c r="S175" s="262">
        <v>0</v>
      </c>
      <c r="T175" s="182" t="e">
        <f t="shared" si="80"/>
        <v>#REF!</v>
      </c>
      <c r="U175" s="179" t="e">
        <f t="shared" si="80"/>
        <v>#REF!</v>
      </c>
      <c r="V175" s="179" t="e">
        <f t="shared" si="80"/>
        <v>#REF!</v>
      </c>
      <c r="W175" s="181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0">
        <v>441956.04</v>
      </c>
      <c r="Q176" s="252">
        <v>441956.04</v>
      </c>
      <c r="R176" s="252">
        <v>0</v>
      </c>
      <c r="S176" s="253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0">
        <v>0</v>
      </c>
      <c r="Q177" s="252">
        <v>0</v>
      </c>
      <c r="R177" s="252">
        <v>0</v>
      </c>
      <c r="S177" s="253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1">
        <v>1132494.72</v>
      </c>
      <c r="Q178" s="267">
        <v>1132494.72</v>
      </c>
      <c r="R178" s="267">
        <v>0</v>
      </c>
      <c r="S178" s="268">
        <v>0</v>
      </c>
      <c r="T178" s="112">
        <f>SUM(U178:W178)</f>
        <v>1303806</v>
      </c>
      <c r="U178" s="103">
        <f>'[4]15. Administratíva'!$Q$4</f>
        <v>1303806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38" t="s">
        <v>392</v>
      </c>
      <c r="B1" s="838"/>
      <c r="C1" s="838"/>
      <c r="D1" s="838"/>
      <c r="E1" s="838"/>
      <c r="F1" s="838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B33" sqref="B33"/>
    </sheetView>
  </sheetViews>
  <sheetFormatPr defaultRowHeight="15.75" x14ac:dyDescent="0.25"/>
  <cols>
    <col min="1" max="1" width="9.140625" style="537"/>
    <col min="2" max="2" width="17.140625" style="537" bestFit="1" customWidth="1"/>
    <col min="3" max="3" width="63.140625" style="537" bestFit="1" customWidth="1"/>
    <col min="4" max="4" width="16.85546875" style="537" bestFit="1" customWidth="1"/>
    <col min="5" max="5" width="17.5703125" style="543" bestFit="1" customWidth="1"/>
  </cols>
  <sheetData>
    <row r="1" spans="1:5" ht="28.5" customHeight="1" thickBot="1" x14ac:dyDescent="0.4">
      <c r="A1" s="839" t="s">
        <v>760</v>
      </c>
      <c r="B1" s="839"/>
      <c r="C1" s="839"/>
      <c r="D1" s="839"/>
      <c r="E1" s="839"/>
    </row>
    <row r="2" spans="1:5" s="469" customFormat="1" ht="34.5" customHeight="1" thickBot="1" x14ac:dyDescent="0.3">
      <c r="A2" s="841" t="s">
        <v>522</v>
      </c>
      <c r="B2" s="842"/>
      <c r="C2" s="525" t="s">
        <v>381</v>
      </c>
      <c r="D2" s="526" t="s">
        <v>634</v>
      </c>
      <c r="E2" s="541" t="s">
        <v>638</v>
      </c>
    </row>
    <row r="3" spans="1:5" x14ac:dyDescent="0.25">
      <c r="A3" s="844" t="s">
        <v>453</v>
      </c>
      <c r="B3" s="527" t="s">
        <v>454</v>
      </c>
      <c r="C3" s="528" t="s">
        <v>513</v>
      </c>
      <c r="D3" s="538">
        <v>24000</v>
      </c>
      <c r="E3" s="783">
        <v>23256</v>
      </c>
    </row>
    <row r="4" spans="1:5" x14ac:dyDescent="0.25">
      <c r="A4" s="840"/>
      <c r="B4" s="529" t="s">
        <v>454</v>
      </c>
      <c r="C4" s="530" t="s">
        <v>467</v>
      </c>
      <c r="D4" s="539">
        <v>77870</v>
      </c>
      <c r="E4" s="784">
        <v>52397.84</v>
      </c>
    </row>
    <row r="5" spans="1:5" x14ac:dyDescent="0.25">
      <c r="A5" s="846" t="s">
        <v>455</v>
      </c>
      <c r="B5" s="529" t="s">
        <v>456</v>
      </c>
      <c r="C5" s="530" t="s">
        <v>612</v>
      </c>
      <c r="D5" s="539">
        <v>191485</v>
      </c>
      <c r="E5" s="784">
        <v>191108.8</v>
      </c>
    </row>
    <row r="6" spans="1:5" x14ac:dyDescent="0.25">
      <c r="A6" s="845"/>
      <c r="B6" s="529" t="s">
        <v>641</v>
      </c>
      <c r="C6" s="530" t="s">
        <v>642</v>
      </c>
      <c r="D6" s="539">
        <v>850</v>
      </c>
      <c r="E6" s="784">
        <v>822</v>
      </c>
    </row>
    <row r="7" spans="1:5" x14ac:dyDescent="0.25">
      <c r="A7" s="845"/>
      <c r="B7" s="529" t="s">
        <v>636</v>
      </c>
      <c r="C7" s="530" t="s">
        <v>635</v>
      </c>
      <c r="D7" s="539">
        <v>5100</v>
      </c>
      <c r="E7" s="784">
        <v>4126.5600000000004</v>
      </c>
    </row>
    <row r="8" spans="1:5" x14ac:dyDescent="0.25">
      <c r="A8" s="844"/>
      <c r="B8" s="529" t="s">
        <v>647</v>
      </c>
      <c r="C8" s="530" t="s">
        <v>646</v>
      </c>
      <c r="D8" s="539">
        <v>16145</v>
      </c>
      <c r="E8" s="784">
        <v>16140.1</v>
      </c>
    </row>
    <row r="9" spans="1:5" x14ac:dyDescent="0.25">
      <c r="A9" s="846" t="s">
        <v>521</v>
      </c>
      <c r="B9" s="529" t="s">
        <v>670</v>
      </c>
      <c r="C9" s="530" t="s">
        <v>671</v>
      </c>
      <c r="D9" s="539">
        <v>2500</v>
      </c>
      <c r="E9" s="784">
        <v>2496</v>
      </c>
    </row>
    <row r="10" spans="1:5" x14ac:dyDescent="0.25">
      <c r="A10" s="845"/>
      <c r="B10" s="529" t="s">
        <v>632</v>
      </c>
      <c r="C10" s="530" t="s">
        <v>633</v>
      </c>
      <c r="D10" s="539">
        <v>5100</v>
      </c>
      <c r="E10" s="784">
        <v>5084.46</v>
      </c>
    </row>
    <row r="11" spans="1:5" x14ac:dyDescent="0.25">
      <c r="A11" s="845"/>
      <c r="B11" s="529" t="s">
        <v>658</v>
      </c>
      <c r="C11" s="530" t="s">
        <v>214</v>
      </c>
      <c r="D11" s="539">
        <v>3600</v>
      </c>
      <c r="E11" s="784">
        <v>3512.4</v>
      </c>
    </row>
    <row r="12" spans="1:5" x14ac:dyDescent="0.25">
      <c r="A12" s="844"/>
      <c r="B12" s="529" t="s">
        <v>457</v>
      </c>
      <c r="C12" s="530" t="s">
        <v>458</v>
      </c>
      <c r="D12" s="539">
        <v>115000</v>
      </c>
      <c r="E12" s="784">
        <v>115000</v>
      </c>
    </row>
    <row r="13" spans="1:5" x14ac:dyDescent="0.25">
      <c r="A13" s="533" t="s">
        <v>483</v>
      </c>
      <c r="B13" s="529" t="s">
        <v>462</v>
      </c>
      <c r="C13" s="530" t="s">
        <v>490</v>
      </c>
      <c r="D13" s="539">
        <v>230000</v>
      </c>
      <c r="E13" s="784">
        <v>57407.519999999997</v>
      </c>
    </row>
    <row r="14" spans="1:5" x14ac:dyDescent="0.25">
      <c r="A14" s="840" t="s">
        <v>459</v>
      </c>
      <c r="B14" s="529" t="s">
        <v>460</v>
      </c>
      <c r="C14" s="530" t="s">
        <v>623</v>
      </c>
      <c r="D14" s="539">
        <v>320000</v>
      </c>
      <c r="E14" s="784">
        <v>318644.5</v>
      </c>
    </row>
    <row r="15" spans="1:5" x14ac:dyDescent="0.25">
      <c r="A15" s="840"/>
      <c r="B15" s="529" t="s">
        <v>460</v>
      </c>
      <c r="C15" s="530" t="s">
        <v>654</v>
      </c>
      <c r="D15" s="539">
        <v>26200</v>
      </c>
      <c r="E15" s="784">
        <v>20000</v>
      </c>
    </row>
    <row r="16" spans="1:5" x14ac:dyDescent="0.25">
      <c r="A16" s="840"/>
      <c r="B16" s="529" t="s">
        <v>460</v>
      </c>
      <c r="C16" s="530" t="s">
        <v>491</v>
      </c>
      <c r="D16" s="539">
        <v>50000</v>
      </c>
      <c r="E16" s="784">
        <v>49925.760000000002</v>
      </c>
    </row>
    <row r="17" spans="1:5" x14ac:dyDescent="0.25">
      <c r="A17" s="840"/>
      <c r="B17" s="529" t="s">
        <v>523</v>
      </c>
      <c r="C17" s="532" t="s">
        <v>514</v>
      </c>
      <c r="D17" s="539">
        <v>78898</v>
      </c>
      <c r="E17" s="784">
        <v>76172.899999999994</v>
      </c>
    </row>
    <row r="18" spans="1:5" x14ac:dyDescent="0.25">
      <c r="A18" s="845" t="s">
        <v>643</v>
      </c>
      <c r="B18" s="529" t="s">
        <v>461</v>
      </c>
      <c r="C18" s="530" t="s">
        <v>515</v>
      </c>
      <c r="D18" s="557">
        <v>2600</v>
      </c>
      <c r="E18" s="784">
        <v>2599.1999999999998</v>
      </c>
    </row>
    <row r="19" spans="1:5" x14ac:dyDescent="0.25">
      <c r="A19" s="845"/>
      <c r="B19" s="529" t="s">
        <v>461</v>
      </c>
      <c r="C19" s="530" t="s">
        <v>660</v>
      </c>
      <c r="D19" s="557">
        <v>1800</v>
      </c>
      <c r="E19" s="784">
        <v>1800</v>
      </c>
    </row>
    <row r="20" spans="1:5" x14ac:dyDescent="0.25">
      <c r="A20" s="845"/>
      <c r="B20" s="529" t="s">
        <v>461</v>
      </c>
      <c r="C20" s="530" t="s">
        <v>661</v>
      </c>
      <c r="D20" s="557">
        <v>14840</v>
      </c>
      <c r="E20" s="784">
        <v>14639.84</v>
      </c>
    </row>
    <row r="21" spans="1:5" x14ac:dyDescent="0.25">
      <c r="A21" s="845"/>
      <c r="B21" s="529" t="s">
        <v>461</v>
      </c>
      <c r="C21" s="530" t="s">
        <v>775</v>
      </c>
      <c r="D21" s="557">
        <v>149000</v>
      </c>
      <c r="E21" s="784">
        <v>148217.89000000001</v>
      </c>
    </row>
    <row r="22" spans="1:5" x14ac:dyDescent="0.25">
      <c r="A22" s="845"/>
      <c r="B22" s="529" t="s">
        <v>461</v>
      </c>
      <c r="C22" s="530" t="s">
        <v>774</v>
      </c>
      <c r="D22" s="557">
        <v>6200</v>
      </c>
      <c r="E22" s="784">
        <v>6200</v>
      </c>
    </row>
    <row r="23" spans="1:5" x14ac:dyDescent="0.25">
      <c r="A23" s="845"/>
      <c r="B23" s="529" t="s">
        <v>461</v>
      </c>
      <c r="C23" s="530" t="s">
        <v>617</v>
      </c>
      <c r="D23" s="557">
        <v>13000</v>
      </c>
      <c r="E23" s="784">
        <v>13000</v>
      </c>
    </row>
    <row r="24" spans="1:5" x14ac:dyDescent="0.25">
      <c r="A24" s="845"/>
      <c r="B24" s="529" t="s">
        <v>461</v>
      </c>
      <c r="C24" s="530" t="s">
        <v>662</v>
      </c>
      <c r="D24" s="557">
        <v>15000</v>
      </c>
      <c r="E24" s="784">
        <v>14976.17</v>
      </c>
    </row>
    <row r="25" spans="1:5" x14ac:dyDescent="0.25">
      <c r="A25" s="845"/>
      <c r="B25" s="529" t="s">
        <v>461</v>
      </c>
      <c r="C25" s="530" t="s">
        <v>614</v>
      </c>
      <c r="D25" s="557">
        <v>3000</v>
      </c>
      <c r="E25" s="784">
        <v>3000</v>
      </c>
    </row>
    <row r="26" spans="1:5" x14ac:dyDescent="0.25">
      <c r="A26" s="845"/>
      <c r="B26" s="529" t="s">
        <v>461</v>
      </c>
      <c r="C26" s="530" t="s">
        <v>655</v>
      </c>
      <c r="D26" s="557">
        <v>10000</v>
      </c>
      <c r="E26" s="784">
        <v>10000</v>
      </c>
    </row>
    <row r="27" spans="1:5" x14ac:dyDescent="0.25">
      <c r="A27" s="845"/>
      <c r="B27" s="529" t="s">
        <v>461</v>
      </c>
      <c r="C27" s="530" t="s">
        <v>648</v>
      </c>
      <c r="D27" s="557">
        <v>9500</v>
      </c>
      <c r="E27" s="784">
        <v>9500</v>
      </c>
    </row>
    <row r="28" spans="1:5" x14ac:dyDescent="0.25">
      <c r="A28" s="845"/>
      <c r="B28" s="529" t="s">
        <v>461</v>
      </c>
      <c r="C28" s="530" t="s">
        <v>649</v>
      </c>
      <c r="D28" s="557">
        <v>42581</v>
      </c>
      <c r="E28" s="784">
        <v>42574.8</v>
      </c>
    </row>
    <row r="29" spans="1:5" x14ac:dyDescent="0.25">
      <c r="A29" s="845"/>
      <c r="B29" s="529"/>
      <c r="C29" s="530" t="s">
        <v>667</v>
      </c>
      <c r="D29" s="557">
        <v>26000</v>
      </c>
      <c r="E29" s="784">
        <v>25905.16</v>
      </c>
    </row>
    <row r="30" spans="1:5" x14ac:dyDescent="0.25">
      <c r="A30" s="845"/>
      <c r="B30" s="529" t="s">
        <v>461</v>
      </c>
      <c r="C30" s="530" t="s">
        <v>616</v>
      </c>
      <c r="D30" s="557">
        <v>26200</v>
      </c>
      <c r="E30" s="784">
        <v>26200</v>
      </c>
    </row>
    <row r="31" spans="1:5" x14ac:dyDescent="0.25">
      <c r="A31" s="845"/>
      <c r="B31" s="529" t="s">
        <v>461</v>
      </c>
      <c r="C31" s="530" t="s">
        <v>627</v>
      </c>
      <c r="D31" s="557">
        <v>8507</v>
      </c>
      <c r="E31" s="784">
        <v>8503.1299999999992</v>
      </c>
    </row>
    <row r="32" spans="1:5" x14ac:dyDescent="0.25">
      <c r="A32" s="845"/>
      <c r="B32" s="529" t="s">
        <v>461</v>
      </c>
      <c r="C32" s="532" t="s">
        <v>776</v>
      </c>
      <c r="D32" s="557">
        <v>14000</v>
      </c>
      <c r="E32" s="784">
        <v>12629.2</v>
      </c>
    </row>
    <row r="33" spans="1:5" x14ac:dyDescent="0.25">
      <c r="A33" s="845"/>
      <c r="B33" s="529" t="s">
        <v>461</v>
      </c>
      <c r="C33" s="530" t="s">
        <v>663</v>
      </c>
      <c r="D33" s="557">
        <v>10000</v>
      </c>
      <c r="E33" s="784">
        <v>10000</v>
      </c>
    </row>
    <row r="34" spans="1:5" x14ac:dyDescent="0.25">
      <c r="A34" s="845"/>
      <c r="B34" s="529" t="s">
        <v>461</v>
      </c>
      <c r="C34" s="530" t="s">
        <v>628</v>
      </c>
      <c r="D34" s="557">
        <v>75100</v>
      </c>
      <c r="E34" s="784">
        <v>75065.8</v>
      </c>
    </row>
    <row r="35" spans="1:5" x14ac:dyDescent="0.25">
      <c r="A35" s="845"/>
      <c r="B35" s="529" t="s">
        <v>461</v>
      </c>
      <c r="C35" s="530" t="s">
        <v>615</v>
      </c>
      <c r="D35" s="557">
        <v>3500</v>
      </c>
      <c r="E35" s="784">
        <v>3500</v>
      </c>
    </row>
    <row r="36" spans="1:5" x14ac:dyDescent="0.25">
      <c r="A36" s="845"/>
      <c r="B36" s="529" t="s">
        <v>461</v>
      </c>
      <c r="C36" s="530" t="s">
        <v>650</v>
      </c>
      <c r="D36" s="557">
        <v>8591</v>
      </c>
      <c r="E36" s="784">
        <v>8590.7999999999993</v>
      </c>
    </row>
    <row r="37" spans="1:5" x14ac:dyDescent="0.25">
      <c r="A37" s="845"/>
      <c r="B37" s="529" t="s">
        <v>461</v>
      </c>
      <c r="C37" s="530" t="s">
        <v>629</v>
      </c>
      <c r="D37" s="557">
        <v>15500</v>
      </c>
      <c r="E37" s="784">
        <v>15462.26</v>
      </c>
    </row>
    <row r="38" spans="1:5" x14ac:dyDescent="0.25">
      <c r="A38" s="845"/>
      <c r="B38" s="529" t="s">
        <v>461</v>
      </c>
      <c r="C38" s="530" t="s">
        <v>651</v>
      </c>
      <c r="D38" s="557">
        <v>17800</v>
      </c>
      <c r="E38" s="784">
        <v>17800</v>
      </c>
    </row>
    <row r="39" spans="1:5" x14ac:dyDescent="0.25">
      <c r="A39" s="845"/>
      <c r="B39" s="529" t="s">
        <v>461</v>
      </c>
      <c r="C39" s="532" t="s">
        <v>630</v>
      </c>
      <c r="D39" s="557">
        <v>10747</v>
      </c>
      <c r="E39" s="784">
        <v>10667.71</v>
      </c>
    </row>
    <row r="40" spans="1:5" x14ac:dyDescent="0.25">
      <c r="A40" s="845"/>
      <c r="B40" s="529" t="s">
        <v>461</v>
      </c>
      <c r="C40" s="532" t="s">
        <v>613</v>
      </c>
      <c r="D40" s="557">
        <v>49000</v>
      </c>
      <c r="E40" s="784">
        <v>48994.43</v>
      </c>
    </row>
    <row r="41" spans="1:5" x14ac:dyDescent="0.25">
      <c r="A41" s="845"/>
      <c r="B41" s="529" t="s">
        <v>461</v>
      </c>
      <c r="C41" s="532" t="s">
        <v>773</v>
      </c>
      <c r="D41" s="557">
        <v>7000</v>
      </c>
      <c r="E41" s="784">
        <v>6935.9</v>
      </c>
    </row>
    <row r="42" spans="1:5" x14ac:dyDescent="0.25">
      <c r="A42" s="845"/>
      <c r="B42" s="529" t="s">
        <v>461</v>
      </c>
      <c r="C42" s="530" t="s">
        <v>652</v>
      </c>
      <c r="D42" s="557">
        <v>10000</v>
      </c>
      <c r="E42" s="784">
        <v>9945.1</v>
      </c>
    </row>
    <row r="43" spans="1:5" x14ac:dyDescent="0.25">
      <c r="A43" s="844"/>
      <c r="B43" s="529" t="s">
        <v>461</v>
      </c>
      <c r="C43" s="530" t="s">
        <v>659</v>
      </c>
      <c r="D43" s="557">
        <v>60100</v>
      </c>
      <c r="E43" s="784">
        <v>60004.57</v>
      </c>
    </row>
    <row r="44" spans="1:5" x14ac:dyDescent="0.25">
      <c r="A44" s="559" t="s">
        <v>468</v>
      </c>
      <c r="B44" s="529" t="s">
        <v>779</v>
      </c>
      <c r="C44" s="530" t="s">
        <v>668</v>
      </c>
      <c r="D44" s="539">
        <v>17170</v>
      </c>
      <c r="E44" s="784">
        <v>17167.099999999999</v>
      </c>
    </row>
    <row r="45" spans="1:5" x14ac:dyDescent="0.25">
      <c r="A45" s="791"/>
      <c r="B45" s="529" t="s">
        <v>492</v>
      </c>
      <c r="C45" s="532" t="s">
        <v>493</v>
      </c>
      <c r="D45" s="539">
        <v>605000</v>
      </c>
      <c r="E45" s="784">
        <v>591439.03</v>
      </c>
    </row>
    <row r="46" spans="1:5" x14ac:dyDescent="0.25">
      <c r="A46" s="840" t="s">
        <v>463</v>
      </c>
      <c r="B46" s="529" t="s">
        <v>462</v>
      </c>
      <c r="C46" s="532" t="s">
        <v>600</v>
      </c>
      <c r="D46" s="539">
        <v>450000</v>
      </c>
      <c r="E46" s="784">
        <v>446480.98</v>
      </c>
    </row>
    <row r="47" spans="1:5" x14ac:dyDescent="0.25">
      <c r="A47" s="840"/>
      <c r="B47" s="529" t="s">
        <v>462</v>
      </c>
      <c r="C47" s="532" t="s">
        <v>666</v>
      </c>
      <c r="D47" s="539">
        <v>58500</v>
      </c>
      <c r="E47" s="784">
        <v>58448.65</v>
      </c>
    </row>
    <row r="48" spans="1:5" x14ac:dyDescent="0.25">
      <c r="A48" s="840"/>
      <c r="B48" s="529" t="s">
        <v>462</v>
      </c>
      <c r="C48" s="530" t="s">
        <v>494</v>
      </c>
      <c r="D48" s="539">
        <v>9500</v>
      </c>
      <c r="E48" s="784">
        <v>7263.12</v>
      </c>
    </row>
    <row r="49" spans="1:5" x14ac:dyDescent="0.25">
      <c r="A49" s="840"/>
      <c r="B49" s="529" t="s">
        <v>462</v>
      </c>
      <c r="C49" s="530" t="s">
        <v>611</v>
      </c>
      <c r="D49" s="539">
        <v>3500</v>
      </c>
      <c r="E49" s="784">
        <v>3004</v>
      </c>
    </row>
    <row r="50" spans="1:5" x14ac:dyDescent="0.25">
      <c r="A50" s="840"/>
      <c r="B50" s="529" t="s">
        <v>462</v>
      </c>
      <c r="C50" s="530" t="s">
        <v>620</v>
      </c>
      <c r="D50" s="539">
        <v>314000</v>
      </c>
      <c r="E50" s="784">
        <v>282050.67</v>
      </c>
    </row>
    <row r="51" spans="1:5" x14ac:dyDescent="0.25">
      <c r="A51" s="840"/>
      <c r="B51" s="529" t="s">
        <v>462</v>
      </c>
      <c r="C51" s="530" t="s">
        <v>653</v>
      </c>
      <c r="D51" s="539">
        <v>14785</v>
      </c>
      <c r="E51" s="784">
        <v>13755.6</v>
      </c>
    </row>
    <row r="52" spans="1:5" x14ac:dyDescent="0.25">
      <c r="A52" s="840"/>
      <c r="B52" s="529" t="s">
        <v>780</v>
      </c>
      <c r="C52" s="530" t="s">
        <v>621</v>
      </c>
      <c r="D52" s="539">
        <v>21500</v>
      </c>
      <c r="E52" s="784">
        <v>21347.45</v>
      </c>
    </row>
    <row r="53" spans="1:5" x14ac:dyDescent="0.25">
      <c r="A53" s="840"/>
      <c r="B53" s="529" t="s">
        <v>462</v>
      </c>
      <c r="C53" s="530" t="s">
        <v>416</v>
      </c>
      <c r="D53" s="539">
        <v>6000</v>
      </c>
      <c r="E53" s="784">
        <v>5034.3999999999996</v>
      </c>
    </row>
    <row r="54" spans="1:5" x14ac:dyDescent="0.25">
      <c r="A54" s="531" t="s">
        <v>618</v>
      </c>
      <c r="B54" s="529" t="s">
        <v>468</v>
      </c>
      <c r="C54" s="530" t="s">
        <v>619</v>
      </c>
      <c r="D54" s="539">
        <v>5000</v>
      </c>
      <c r="E54" s="784">
        <v>5000</v>
      </c>
    </row>
    <row r="55" spans="1:5" x14ac:dyDescent="0.25">
      <c r="A55" s="840" t="s">
        <v>471</v>
      </c>
      <c r="B55" s="529" t="s">
        <v>472</v>
      </c>
      <c r="C55" s="530" t="s">
        <v>495</v>
      </c>
      <c r="D55" s="539">
        <v>5084000</v>
      </c>
      <c r="E55" s="784">
        <v>5084000</v>
      </c>
    </row>
    <row r="56" spans="1:5" x14ac:dyDescent="0.25">
      <c r="A56" s="840"/>
      <c r="B56" s="529" t="s">
        <v>472</v>
      </c>
      <c r="C56" s="530" t="s">
        <v>496</v>
      </c>
      <c r="D56" s="539">
        <v>125100</v>
      </c>
      <c r="E56" s="784">
        <v>125100</v>
      </c>
    </row>
    <row r="57" spans="1:5" x14ac:dyDescent="0.25">
      <c r="A57" s="840"/>
      <c r="B57" s="529" t="s">
        <v>472</v>
      </c>
      <c r="C57" s="530" t="s">
        <v>473</v>
      </c>
      <c r="D57" s="539">
        <v>59900</v>
      </c>
      <c r="E57" s="784">
        <v>59900</v>
      </c>
    </row>
    <row r="58" spans="1:5" ht="16.5" thickBot="1" x14ac:dyDescent="0.3">
      <c r="A58" s="533" t="s">
        <v>464</v>
      </c>
      <c r="B58" s="534" t="s">
        <v>456</v>
      </c>
      <c r="C58" s="535" t="s">
        <v>465</v>
      </c>
      <c r="D58" s="540">
        <v>2900</v>
      </c>
      <c r="E58" s="785">
        <v>0</v>
      </c>
    </row>
    <row r="59" spans="1:5" s="395" customFormat="1" ht="16.5" thickBot="1" x14ac:dyDescent="0.3">
      <c r="A59" s="841" t="s">
        <v>466</v>
      </c>
      <c r="B59" s="843"/>
      <c r="C59" s="842"/>
      <c r="D59" s="536">
        <f>SUM(D3:D58)</f>
        <v>8533169</v>
      </c>
      <c r="E59" s="542">
        <f>SUM(E3:E58)</f>
        <v>8262797.7999999998</v>
      </c>
    </row>
  </sheetData>
  <mergeCells count="10">
    <mergeCell ref="A1:E1"/>
    <mergeCell ref="A55:A57"/>
    <mergeCell ref="A2:B2"/>
    <mergeCell ref="A59:C59"/>
    <mergeCell ref="A3:A4"/>
    <mergeCell ref="A14:A17"/>
    <mergeCell ref="A46:A53"/>
    <mergeCell ref="A18:A43"/>
    <mergeCell ref="A5:A8"/>
    <mergeCell ref="A9:A12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D13" workbookViewId="0">
      <selection sqref="A1:M1"/>
    </sheetView>
  </sheetViews>
  <sheetFormatPr defaultRowHeight="15" x14ac:dyDescent="0.25"/>
  <cols>
    <col min="1" max="1" width="5.85546875" customWidth="1"/>
    <col min="2" max="2" width="18.42578125" customWidth="1"/>
    <col min="3" max="3" width="15.42578125" customWidth="1"/>
    <col min="4" max="4" width="10.85546875" customWidth="1"/>
    <col min="5" max="5" width="9.85546875" customWidth="1"/>
    <col min="6" max="7" width="12.7109375" customWidth="1"/>
    <col min="8" max="8" width="9.140625" customWidth="1"/>
    <col min="9" max="9" width="13.7109375" customWidth="1"/>
    <col min="10" max="10" width="60.7109375" customWidth="1"/>
    <col min="11" max="12" width="16.7109375" customWidth="1"/>
    <col min="13" max="13" width="12.140625" customWidth="1"/>
  </cols>
  <sheetData>
    <row r="1" spans="1:13" ht="28.5" customHeight="1" thickBot="1" x14ac:dyDescent="0.4">
      <c r="A1" s="839" t="s">
        <v>729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</row>
    <row r="2" spans="1:13" x14ac:dyDescent="0.25">
      <c r="A2" s="882" t="s">
        <v>695</v>
      </c>
      <c r="B2" s="885" t="s">
        <v>696</v>
      </c>
      <c r="C2" s="885" t="s">
        <v>697</v>
      </c>
      <c r="D2" s="885" t="s">
        <v>698</v>
      </c>
      <c r="E2" s="868" t="s">
        <v>699</v>
      </c>
      <c r="F2" s="890" t="s">
        <v>700</v>
      </c>
      <c r="G2" s="890" t="s">
        <v>733</v>
      </c>
      <c r="H2" s="893" t="s">
        <v>701</v>
      </c>
      <c r="I2" s="896" t="s">
        <v>702</v>
      </c>
      <c r="J2" s="868" t="s">
        <v>703</v>
      </c>
      <c r="K2" s="871" t="s">
        <v>739</v>
      </c>
      <c r="L2" s="874" t="s">
        <v>740</v>
      </c>
      <c r="M2" s="847" t="s">
        <v>756</v>
      </c>
    </row>
    <row r="3" spans="1:13" x14ac:dyDescent="0.25">
      <c r="A3" s="883"/>
      <c r="B3" s="886"/>
      <c r="C3" s="886"/>
      <c r="D3" s="886"/>
      <c r="E3" s="888"/>
      <c r="F3" s="891"/>
      <c r="G3" s="891"/>
      <c r="H3" s="894"/>
      <c r="I3" s="897"/>
      <c r="J3" s="869"/>
      <c r="K3" s="872"/>
      <c r="L3" s="875"/>
      <c r="M3" s="848"/>
    </row>
    <row r="4" spans="1:13" ht="24" customHeight="1" thickBot="1" x14ac:dyDescent="0.3">
      <c r="A4" s="884"/>
      <c r="B4" s="887"/>
      <c r="C4" s="887"/>
      <c r="D4" s="887"/>
      <c r="E4" s="889"/>
      <c r="F4" s="892"/>
      <c r="G4" s="892"/>
      <c r="H4" s="895"/>
      <c r="I4" s="898"/>
      <c r="J4" s="870"/>
      <c r="K4" s="873"/>
      <c r="L4" s="876"/>
      <c r="M4" s="849"/>
    </row>
    <row r="5" spans="1:13" ht="37.5" customHeight="1" x14ac:dyDescent="0.25">
      <c r="A5" s="704" t="s">
        <v>453</v>
      </c>
      <c r="B5" s="705" t="s">
        <v>704</v>
      </c>
      <c r="C5" s="705" t="s">
        <v>705</v>
      </c>
      <c r="D5" s="706">
        <v>37354</v>
      </c>
      <c r="E5" s="707" t="s">
        <v>706</v>
      </c>
      <c r="F5" s="708">
        <v>324308.5</v>
      </c>
      <c r="G5" s="708">
        <v>307326.57</v>
      </c>
      <c r="H5" s="709">
        <v>3.9E-2</v>
      </c>
      <c r="I5" s="710" t="s">
        <v>707</v>
      </c>
      <c r="J5" s="711" t="s">
        <v>708</v>
      </c>
      <c r="K5" s="712">
        <v>12479.51</v>
      </c>
      <c r="L5" s="713">
        <v>16981.93</v>
      </c>
      <c r="M5" s="757"/>
    </row>
    <row r="6" spans="1:13" ht="37.5" customHeight="1" x14ac:dyDescent="0.25">
      <c r="A6" s="714" t="s">
        <v>709</v>
      </c>
      <c r="B6" s="715" t="s">
        <v>710</v>
      </c>
      <c r="C6" s="715" t="s">
        <v>711</v>
      </c>
      <c r="D6" s="716">
        <v>37365</v>
      </c>
      <c r="E6" s="717" t="s">
        <v>706</v>
      </c>
      <c r="F6" s="718">
        <v>815488.95</v>
      </c>
      <c r="G6" s="718">
        <v>772293.18</v>
      </c>
      <c r="H6" s="719">
        <v>3.9E-2</v>
      </c>
      <c r="I6" s="720" t="s">
        <v>712</v>
      </c>
      <c r="J6" s="721" t="s">
        <v>708</v>
      </c>
      <c r="K6" s="722">
        <v>31371.39</v>
      </c>
      <c r="L6" s="723">
        <v>43195.77</v>
      </c>
      <c r="M6" s="758"/>
    </row>
    <row r="7" spans="1:13" ht="37.5" customHeight="1" x14ac:dyDescent="0.25">
      <c r="A7" s="724" t="s">
        <v>455</v>
      </c>
      <c r="B7" s="725" t="s">
        <v>713</v>
      </c>
      <c r="C7" s="725" t="s">
        <v>714</v>
      </c>
      <c r="D7" s="726">
        <v>42740</v>
      </c>
      <c r="E7" s="727" t="s">
        <v>715</v>
      </c>
      <c r="F7" s="718">
        <v>1509453.8</v>
      </c>
      <c r="G7" s="718">
        <v>1478632.89</v>
      </c>
      <c r="H7" s="719">
        <v>0.01</v>
      </c>
      <c r="I7" s="720" t="s">
        <v>716</v>
      </c>
      <c r="J7" s="728" t="s">
        <v>717</v>
      </c>
      <c r="K7" s="722">
        <v>15117.97</v>
      </c>
      <c r="L7" s="723">
        <v>30820.91</v>
      </c>
      <c r="M7" s="758"/>
    </row>
    <row r="8" spans="1:13" ht="37.5" customHeight="1" x14ac:dyDescent="0.25">
      <c r="A8" s="724" t="s">
        <v>718</v>
      </c>
      <c r="B8" s="725" t="s">
        <v>730</v>
      </c>
      <c r="C8" s="725" t="s">
        <v>731</v>
      </c>
      <c r="D8" s="726">
        <v>42908</v>
      </c>
      <c r="E8" s="727" t="s">
        <v>732</v>
      </c>
      <c r="F8" s="718">
        <v>0</v>
      </c>
      <c r="G8" s="718">
        <v>5064919.09</v>
      </c>
      <c r="H8" s="719">
        <v>0.01</v>
      </c>
      <c r="I8" s="720" t="s">
        <v>737</v>
      </c>
      <c r="J8" s="728" t="s">
        <v>738</v>
      </c>
      <c r="K8" s="722">
        <v>6642.35</v>
      </c>
      <c r="L8" s="723">
        <v>19080.91</v>
      </c>
      <c r="M8" s="758"/>
    </row>
    <row r="9" spans="1:13" ht="33.75" x14ac:dyDescent="0.25">
      <c r="A9" s="724" t="s">
        <v>521</v>
      </c>
      <c r="B9" s="725" t="s">
        <v>719</v>
      </c>
      <c r="C9" s="729" t="s">
        <v>720</v>
      </c>
      <c r="D9" s="730">
        <v>42878</v>
      </c>
      <c r="E9" s="731" t="s">
        <v>721</v>
      </c>
      <c r="F9" s="718">
        <v>2919420.35</v>
      </c>
      <c r="G9" s="718">
        <v>0</v>
      </c>
      <c r="H9" s="732" t="s">
        <v>722</v>
      </c>
      <c r="I9" s="720" t="s">
        <v>723</v>
      </c>
      <c r="J9" s="733" t="s">
        <v>724</v>
      </c>
      <c r="K9" s="722">
        <v>13628.24</v>
      </c>
      <c r="L9" s="723">
        <v>198231</v>
      </c>
      <c r="M9" s="759">
        <v>2721189.35</v>
      </c>
    </row>
    <row r="10" spans="1:13" ht="45" x14ac:dyDescent="0.25">
      <c r="A10" s="714" t="s">
        <v>483</v>
      </c>
      <c r="B10" s="715" t="s">
        <v>734</v>
      </c>
      <c r="C10" s="747" t="s">
        <v>725</v>
      </c>
      <c r="D10" s="716">
        <v>43235</v>
      </c>
      <c r="E10" s="745" t="s">
        <v>721</v>
      </c>
      <c r="F10" s="718">
        <v>708562.13</v>
      </c>
      <c r="G10" s="718">
        <v>0</v>
      </c>
      <c r="H10" s="732" t="s">
        <v>722</v>
      </c>
      <c r="I10" s="720" t="s">
        <v>726</v>
      </c>
      <c r="J10" s="744" t="s">
        <v>747</v>
      </c>
      <c r="K10" s="722">
        <v>3597.94</v>
      </c>
      <c r="L10" s="723">
        <v>0</v>
      </c>
      <c r="M10" s="759">
        <v>850000</v>
      </c>
    </row>
    <row r="11" spans="1:13" ht="105" x14ac:dyDescent="0.25">
      <c r="A11" s="714" t="s">
        <v>459</v>
      </c>
      <c r="B11" s="715" t="s">
        <v>734</v>
      </c>
      <c r="C11" s="734" t="s">
        <v>735</v>
      </c>
      <c r="D11" s="716">
        <v>43637</v>
      </c>
      <c r="E11" s="745" t="s">
        <v>721</v>
      </c>
      <c r="F11" s="718">
        <v>0</v>
      </c>
      <c r="G11" s="718">
        <v>0</v>
      </c>
      <c r="H11" s="732" t="s">
        <v>722</v>
      </c>
      <c r="I11" s="720" t="s">
        <v>741</v>
      </c>
      <c r="J11" s="748" t="s">
        <v>751</v>
      </c>
      <c r="K11" s="722">
        <v>1288.29</v>
      </c>
      <c r="L11" s="746">
        <v>0</v>
      </c>
      <c r="M11" s="759">
        <v>891349.88</v>
      </c>
    </row>
    <row r="12" spans="1:13" ht="33.75" x14ac:dyDescent="0.25">
      <c r="A12" s="714" t="s">
        <v>752</v>
      </c>
      <c r="B12" s="715" t="s">
        <v>736</v>
      </c>
      <c r="C12" s="751" t="s">
        <v>744</v>
      </c>
      <c r="D12" s="716">
        <v>43816</v>
      </c>
      <c r="E12" s="745" t="s">
        <v>745</v>
      </c>
      <c r="F12" s="718">
        <v>0</v>
      </c>
      <c r="G12" s="718">
        <v>4462539.2300000004</v>
      </c>
      <c r="H12" s="732" t="s">
        <v>743</v>
      </c>
      <c r="I12" s="720" t="s">
        <v>746</v>
      </c>
      <c r="J12" s="752" t="s">
        <v>742</v>
      </c>
      <c r="K12" s="722">
        <v>0</v>
      </c>
      <c r="L12" s="746">
        <v>0</v>
      </c>
      <c r="M12" s="758"/>
    </row>
    <row r="13" spans="1:13" ht="30.75" thickBot="1" x14ac:dyDescent="0.3">
      <c r="A13" s="753" t="s">
        <v>643</v>
      </c>
      <c r="B13" s="754" t="s">
        <v>753</v>
      </c>
      <c r="C13" s="755" t="s">
        <v>754</v>
      </c>
      <c r="D13" s="756">
        <v>43454</v>
      </c>
      <c r="E13" s="739" t="s">
        <v>755</v>
      </c>
      <c r="F13" s="740">
        <v>0</v>
      </c>
      <c r="G13" s="740">
        <v>0</v>
      </c>
      <c r="H13" s="749"/>
      <c r="I13" s="750"/>
      <c r="J13" s="741"/>
      <c r="K13" s="742">
        <v>75.599999999999994</v>
      </c>
      <c r="L13" s="743">
        <v>0</v>
      </c>
      <c r="M13" s="758"/>
    </row>
    <row r="14" spans="1:13" ht="15.75" thickBot="1" x14ac:dyDescent="0.3">
      <c r="A14" s="877" t="s">
        <v>727</v>
      </c>
      <c r="B14" s="878"/>
      <c r="C14" s="878"/>
      <c r="D14" s="878"/>
      <c r="E14" s="878"/>
      <c r="F14" s="735">
        <f>SUM(F5:F13)</f>
        <v>6277233.7299999995</v>
      </c>
      <c r="G14" s="735">
        <f>SUM(G5:G13)</f>
        <v>12085710.960000001</v>
      </c>
      <c r="H14" s="899"/>
      <c r="I14" s="899"/>
      <c r="J14" s="736"/>
      <c r="K14" s="737">
        <f>SUM(K5:K13)</f>
        <v>84201.290000000008</v>
      </c>
      <c r="L14" s="738">
        <f>SUM(L5:L13)</f>
        <v>308310.52</v>
      </c>
      <c r="M14" s="738">
        <f>SUM(M5:M13)</f>
        <v>4462539.2300000004</v>
      </c>
    </row>
    <row r="15" spans="1:13" x14ac:dyDescent="0.25">
      <c r="A15" s="879" t="s">
        <v>763</v>
      </c>
      <c r="B15" s="880"/>
      <c r="C15" s="880"/>
      <c r="D15" s="880"/>
      <c r="E15" s="880"/>
      <c r="F15" s="880"/>
      <c r="G15" s="880"/>
      <c r="H15" s="880"/>
      <c r="I15" s="880"/>
      <c r="J15" s="881"/>
      <c r="K15" s="863">
        <f>G9+G10+G11+G12</f>
        <v>4462539.2300000004</v>
      </c>
      <c r="L15" s="864"/>
    </row>
    <row r="16" spans="1:13" x14ac:dyDescent="0.25">
      <c r="A16" s="860" t="s">
        <v>764</v>
      </c>
      <c r="B16" s="861"/>
      <c r="C16" s="861"/>
      <c r="D16" s="861"/>
      <c r="E16" s="861"/>
      <c r="F16" s="861"/>
      <c r="G16" s="861"/>
      <c r="H16" s="861"/>
      <c r="I16" s="861"/>
      <c r="J16" s="862"/>
      <c r="K16" s="863">
        <f>L14+K14</f>
        <v>392511.81000000006</v>
      </c>
      <c r="L16" s="864"/>
    </row>
    <row r="17" spans="1:12" x14ac:dyDescent="0.25">
      <c r="A17" s="865" t="s">
        <v>749</v>
      </c>
      <c r="B17" s="866"/>
      <c r="C17" s="866"/>
      <c r="D17" s="866"/>
      <c r="E17" s="866"/>
      <c r="F17" s="866"/>
      <c r="G17" s="866"/>
      <c r="H17" s="866"/>
      <c r="I17" s="866"/>
      <c r="J17" s="867"/>
      <c r="K17" s="863">
        <v>16902365.120000001</v>
      </c>
      <c r="L17" s="864"/>
    </row>
    <row r="18" spans="1:12" x14ac:dyDescent="0.25">
      <c r="A18" s="865" t="s">
        <v>750</v>
      </c>
      <c r="B18" s="866"/>
      <c r="C18" s="866"/>
      <c r="D18" s="866"/>
      <c r="E18" s="866"/>
      <c r="F18" s="866"/>
      <c r="G18" s="866"/>
      <c r="H18" s="866"/>
      <c r="I18" s="866"/>
      <c r="J18" s="867"/>
      <c r="K18" s="863">
        <v>12340541.83</v>
      </c>
      <c r="L18" s="864"/>
    </row>
    <row r="19" spans="1:12" ht="18.75" customHeight="1" x14ac:dyDescent="0.3">
      <c r="A19" s="850" t="s">
        <v>748</v>
      </c>
      <c r="B19" s="851"/>
      <c r="C19" s="851"/>
      <c r="D19" s="851"/>
      <c r="E19" s="851"/>
      <c r="F19" s="851"/>
      <c r="G19" s="851"/>
      <c r="H19" s="851"/>
      <c r="I19" s="851"/>
      <c r="J19" s="852"/>
      <c r="K19" s="853">
        <f>K15/K17</f>
        <v>0.26401862687959732</v>
      </c>
      <c r="L19" s="854"/>
    </row>
    <row r="20" spans="1:12" ht="19.5" thickBot="1" x14ac:dyDescent="0.35">
      <c r="A20" s="855" t="s">
        <v>728</v>
      </c>
      <c r="B20" s="856"/>
      <c r="C20" s="856"/>
      <c r="D20" s="856"/>
      <c r="E20" s="856"/>
      <c r="F20" s="856"/>
      <c r="G20" s="856"/>
      <c r="H20" s="856"/>
      <c r="I20" s="856"/>
      <c r="J20" s="857"/>
      <c r="K20" s="858">
        <f>K16/K18</f>
        <v>3.1806691748801443E-2</v>
      </c>
      <c r="L20" s="859"/>
    </row>
  </sheetData>
  <mergeCells count="28">
    <mergeCell ref="A15:J15"/>
    <mergeCell ref="K15:L1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H14:I14"/>
    <mergeCell ref="A1:M1"/>
    <mergeCell ref="M2:M4"/>
    <mergeCell ref="A19:J19"/>
    <mergeCell ref="K19:L19"/>
    <mergeCell ref="A20:J20"/>
    <mergeCell ref="K20:L20"/>
    <mergeCell ref="A16:J16"/>
    <mergeCell ref="K16:L16"/>
    <mergeCell ref="A17:J17"/>
    <mergeCell ref="K17:L17"/>
    <mergeCell ref="A18:J18"/>
    <mergeCell ref="K18:L18"/>
    <mergeCell ref="J2:J4"/>
    <mergeCell ref="K2:K4"/>
    <mergeCell ref="L2:L4"/>
    <mergeCell ref="A14:E14"/>
  </mergeCells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opLeftCell="E1" workbookViewId="0">
      <selection sqref="A1:X1"/>
    </sheetView>
  </sheetViews>
  <sheetFormatPr defaultRowHeight="15" x14ac:dyDescent="0.25"/>
  <cols>
    <col min="2" max="2" width="23.42578125" bestFit="1" customWidth="1"/>
    <col min="4" max="4" width="10.28515625" bestFit="1" customWidth="1"/>
    <col min="6" max="9" width="10" customWidth="1"/>
    <col min="10" max="10" width="10.140625" bestFit="1" customWidth="1"/>
    <col min="11" max="11" width="10.5703125" customWidth="1"/>
    <col min="13" max="13" width="10.140625" bestFit="1" customWidth="1"/>
    <col min="14" max="14" width="9.42578125" bestFit="1" customWidth="1"/>
    <col min="15" max="15" width="16" bestFit="1" customWidth="1"/>
    <col min="16" max="16" width="16.85546875" bestFit="1" customWidth="1"/>
    <col min="17" max="18" width="14.140625" bestFit="1" customWidth="1"/>
    <col min="19" max="20" width="12.5703125" bestFit="1" customWidth="1"/>
    <col min="21" max="24" width="13.5703125" customWidth="1"/>
  </cols>
  <sheetData>
    <row r="1" spans="1:24" ht="28.5" customHeight="1" thickBot="1" x14ac:dyDescent="0.4">
      <c r="A1" s="839" t="s">
        <v>762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</row>
    <row r="2" spans="1:24" ht="15" customHeight="1" x14ac:dyDescent="0.25">
      <c r="A2" s="918" t="s">
        <v>524</v>
      </c>
      <c r="B2" s="921" t="s">
        <v>525</v>
      </c>
      <c r="C2" s="961" t="s">
        <v>378</v>
      </c>
      <c r="D2" s="962"/>
      <c r="E2" s="962"/>
      <c r="F2" s="962"/>
      <c r="G2" s="962"/>
      <c r="H2" s="962"/>
      <c r="I2" s="962"/>
      <c r="J2" s="962"/>
      <c r="K2" s="962"/>
      <c r="L2" s="963"/>
      <c r="M2" s="935" t="s">
        <v>680</v>
      </c>
      <c r="N2" s="936"/>
      <c r="O2" s="949" t="s">
        <v>691</v>
      </c>
      <c r="P2" s="944" t="s">
        <v>528</v>
      </c>
      <c r="Q2" s="952" t="s">
        <v>681</v>
      </c>
      <c r="R2" s="953"/>
      <c r="S2" s="953"/>
      <c r="T2" s="954"/>
      <c r="U2" s="937" t="s">
        <v>682</v>
      </c>
      <c r="V2" s="938"/>
      <c r="W2" s="938"/>
      <c r="X2" s="939"/>
    </row>
    <row r="3" spans="1:24" ht="24.75" customHeight="1" x14ac:dyDescent="0.25">
      <c r="A3" s="919"/>
      <c r="B3" s="922"/>
      <c r="C3" s="924" t="s">
        <v>529</v>
      </c>
      <c r="D3" s="925"/>
      <c r="E3" s="926"/>
      <c r="F3" s="927" t="s">
        <v>530</v>
      </c>
      <c r="G3" s="928"/>
      <c r="H3" s="929"/>
      <c r="I3" s="911" t="s">
        <v>665</v>
      </c>
      <c r="J3" s="930" t="s">
        <v>531</v>
      </c>
      <c r="K3" s="470" t="s">
        <v>532</v>
      </c>
      <c r="L3" s="964" t="s">
        <v>526</v>
      </c>
      <c r="M3" s="965"/>
      <c r="N3" s="904" t="s">
        <v>527</v>
      </c>
      <c r="O3" s="950"/>
      <c r="P3" s="945"/>
      <c r="Q3" s="955"/>
      <c r="R3" s="956"/>
      <c r="S3" s="956"/>
      <c r="T3" s="957"/>
      <c r="U3" s="940"/>
      <c r="V3" s="941"/>
      <c r="W3" s="941"/>
      <c r="X3" s="942"/>
    </row>
    <row r="4" spans="1:24" ht="15.75" thickBot="1" x14ac:dyDescent="0.3">
      <c r="A4" s="919"/>
      <c r="B4" s="922"/>
      <c r="C4" s="930" t="s">
        <v>396</v>
      </c>
      <c r="D4" s="927" t="s">
        <v>533</v>
      </c>
      <c r="E4" s="929"/>
      <c r="F4" s="947" t="s">
        <v>534</v>
      </c>
      <c r="G4" s="909" t="s">
        <v>535</v>
      </c>
      <c r="H4" s="908" t="s">
        <v>664</v>
      </c>
      <c r="I4" s="912"/>
      <c r="J4" s="931"/>
      <c r="K4" s="911" t="s">
        <v>536</v>
      </c>
      <c r="L4" s="966"/>
      <c r="M4" s="967"/>
      <c r="N4" s="904"/>
      <c r="O4" s="950"/>
      <c r="P4" s="945"/>
      <c r="Q4" s="955"/>
      <c r="R4" s="956"/>
      <c r="S4" s="956"/>
      <c r="T4" s="957"/>
      <c r="U4" s="933"/>
      <c r="V4" s="943"/>
      <c r="W4" s="943"/>
      <c r="X4" s="934"/>
    </row>
    <row r="5" spans="1:24" ht="43.5" customHeight="1" x14ac:dyDescent="0.25">
      <c r="A5" s="919"/>
      <c r="B5" s="922"/>
      <c r="C5" s="931"/>
      <c r="D5" s="914" t="s">
        <v>537</v>
      </c>
      <c r="E5" s="916" t="s">
        <v>538</v>
      </c>
      <c r="F5" s="947"/>
      <c r="G5" s="909"/>
      <c r="H5" s="909"/>
      <c r="I5" s="912"/>
      <c r="J5" s="931"/>
      <c r="K5" s="912"/>
      <c r="L5" s="968" t="s">
        <v>378</v>
      </c>
      <c r="M5" s="970" t="s">
        <v>381</v>
      </c>
      <c r="N5" s="904"/>
      <c r="O5" s="950"/>
      <c r="P5" s="945"/>
      <c r="Q5" s="664" t="s">
        <v>135</v>
      </c>
      <c r="R5" s="958" t="s">
        <v>687</v>
      </c>
      <c r="S5" s="959"/>
      <c r="T5" s="960"/>
      <c r="U5" s="687" t="s">
        <v>683</v>
      </c>
      <c r="V5" s="686" t="s">
        <v>684</v>
      </c>
      <c r="W5" s="685"/>
      <c r="X5" s="685" t="s">
        <v>685</v>
      </c>
    </row>
    <row r="6" spans="1:24" ht="15" customHeight="1" thickBot="1" x14ac:dyDescent="0.3">
      <c r="A6" s="920"/>
      <c r="B6" s="923"/>
      <c r="C6" s="932"/>
      <c r="D6" s="915"/>
      <c r="E6" s="917"/>
      <c r="F6" s="948"/>
      <c r="G6" s="910"/>
      <c r="H6" s="910"/>
      <c r="I6" s="913"/>
      <c r="J6" s="932"/>
      <c r="K6" s="913"/>
      <c r="L6" s="969"/>
      <c r="M6" s="971"/>
      <c r="N6" s="905"/>
      <c r="O6" s="951"/>
      <c r="P6" s="946"/>
      <c r="Q6" s="663" t="s">
        <v>686</v>
      </c>
      <c r="R6" s="674" t="s">
        <v>141</v>
      </c>
      <c r="S6" s="644" t="s">
        <v>142</v>
      </c>
      <c r="T6" s="675" t="s">
        <v>692</v>
      </c>
      <c r="U6" s="933" t="s">
        <v>141</v>
      </c>
      <c r="V6" s="934"/>
      <c r="W6" s="684" t="s">
        <v>693</v>
      </c>
      <c r="X6" s="683" t="s">
        <v>694</v>
      </c>
    </row>
    <row r="7" spans="1:24" ht="15.75" thickBot="1" x14ac:dyDescent="0.3">
      <c r="A7" s="579" t="s">
        <v>539</v>
      </c>
      <c r="B7" s="580"/>
      <c r="C7" s="581">
        <f>C9+C18+C25+C44</f>
        <v>4331911.580000001</v>
      </c>
      <c r="D7" s="581">
        <f>D18+D44</f>
        <v>4073495</v>
      </c>
      <c r="E7" s="581">
        <f>E9+E18+E25+E44</f>
        <v>258416.58</v>
      </c>
      <c r="F7" s="581">
        <f>F9+F18+F25+F8+F44</f>
        <v>3560912.37</v>
      </c>
      <c r="G7" s="581">
        <f>G9+G18+G25+G44</f>
        <v>470295.67</v>
      </c>
      <c r="H7" s="581">
        <f>H9+H18+H44</f>
        <v>346567.29000000004</v>
      </c>
      <c r="I7" s="581">
        <f>I9+I18+I44</f>
        <v>182560.3</v>
      </c>
      <c r="J7" s="581">
        <f>J9+J18+J25+J44+J8+L9+L18+L25</f>
        <v>8892272.410000002</v>
      </c>
      <c r="K7" s="581">
        <f>K9+K18+K25</f>
        <v>7627533</v>
      </c>
      <c r="L7" s="582">
        <f>L9+L18+L25</f>
        <v>25.2</v>
      </c>
      <c r="M7" s="623">
        <f>M9+M18+M25</f>
        <v>152273.70000000001</v>
      </c>
      <c r="N7" s="624">
        <f t="shared" ref="N7" si="0">N9+N18+N25</f>
        <v>454438.26</v>
      </c>
      <c r="O7" s="612"/>
      <c r="P7" s="604">
        <f>P9+P18+P25+P44+P8</f>
        <v>9498984.370000001</v>
      </c>
      <c r="Q7" s="564">
        <f>Q9+Q18+Q25+Q29+Q43+Q44+Q45</f>
        <v>8950225.6400000006</v>
      </c>
      <c r="R7" s="583">
        <f>R9+R18+R25+R29+R43+R45</f>
        <v>8825406.4399999995</v>
      </c>
      <c r="S7" s="584">
        <f>S9+S18+S25+S29+S43</f>
        <v>124819.2</v>
      </c>
      <c r="T7" s="665"/>
      <c r="U7" s="583">
        <f>U9+U18+U25</f>
        <v>559634.84000000008</v>
      </c>
      <c r="V7" s="665">
        <f>V9+V18+V25</f>
        <v>381535.79999999993</v>
      </c>
      <c r="W7" s="564"/>
      <c r="X7" s="564">
        <f>X9+X18+X25</f>
        <v>18761.04</v>
      </c>
    </row>
    <row r="8" spans="1:24" ht="15.75" thickBot="1" x14ac:dyDescent="0.3">
      <c r="A8" s="569" t="s">
        <v>540</v>
      </c>
      <c r="B8" s="570" t="s">
        <v>541</v>
      </c>
      <c r="C8" s="571"/>
      <c r="D8" s="572"/>
      <c r="E8" s="573"/>
      <c r="F8" s="574">
        <v>3995.74</v>
      </c>
      <c r="G8" s="575"/>
      <c r="H8" s="575"/>
      <c r="I8" s="575"/>
      <c r="J8" s="576">
        <f>F8</f>
        <v>3995.74</v>
      </c>
      <c r="K8" s="574"/>
      <c r="L8" s="622"/>
      <c r="M8" s="625"/>
      <c r="N8" s="626"/>
      <c r="O8" s="613"/>
      <c r="P8" s="605">
        <f>J8</f>
        <v>3995.74</v>
      </c>
      <c r="Q8" s="658"/>
      <c r="R8" s="577"/>
      <c r="S8" s="578"/>
      <c r="T8" s="676"/>
      <c r="U8" s="692"/>
      <c r="V8" s="672"/>
      <c r="W8" s="568"/>
      <c r="X8" s="568"/>
    </row>
    <row r="9" spans="1:24" ht="15.75" thickBot="1" x14ac:dyDescent="0.3">
      <c r="A9" s="473" t="s">
        <v>542</v>
      </c>
      <c r="B9" s="474" t="s">
        <v>543</v>
      </c>
      <c r="C9" s="475">
        <f>C10+C11+C12+C13+C14+C15+C16+C17</f>
        <v>32505.4</v>
      </c>
      <c r="D9" s="475"/>
      <c r="E9" s="475">
        <f t="shared" ref="E9:S9" si="1">E10+E11+E12+E13+E14+E15+E16+E17</f>
        <v>32505.4</v>
      </c>
      <c r="F9" s="475">
        <f>F10+F11+F12+F13+F14+F15+F16+F17</f>
        <v>1683835</v>
      </c>
      <c r="G9" s="475">
        <f t="shared" si="1"/>
        <v>89900</v>
      </c>
      <c r="H9" s="475">
        <f t="shared" si="1"/>
        <v>103236.47</v>
      </c>
      <c r="I9" s="475">
        <f t="shared" si="1"/>
        <v>36024</v>
      </c>
      <c r="J9" s="475">
        <f>J10+J11+J12+J13+J14+J15+J16+J17</f>
        <v>1945500.8699999999</v>
      </c>
      <c r="K9" s="475">
        <f t="shared" si="1"/>
        <v>1683835</v>
      </c>
      <c r="L9" s="476">
        <f>SUM(L10:L17)</f>
        <v>0</v>
      </c>
      <c r="M9" s="627"/>
      <c r="N9" s="628">
        <f t="shared" si="1"/>
        <v>201433.10000000003</v>
      </c>
      <c r="O9" s="614"/>
      <c r="P9" s="606">
        <f t="shared" si="1"/>
        <v>2146933.9699999997</v>
      </c>
      <c r="Q9" s="566">
        <f t="shared" si="1"/>
        <v>1647534.2</v>
      </c>
      <c r="R9" s="477">
        <f t="shared" si="1"/>
        <v>1623935</v>
      </c>
      <c r="S9" s="478">
        <f t="shared" si="1"/>
        <v>23599.200000000001</v>
      </c>
      <c r="T9" s="667"/>
      <c r="U9" s="477">
        <f>SUM(U10:U17)</f>
        <v>93064.489999999991</v>
      </c>
      <c r="V9" s="667">
        <f>SUM(V10:V17)</f>
        <v>107913.38999999998</v>
      </c>
      <c r="W9" s="566"/>
      <c r="X9" s="566">
        <f>SUM(X10:X17)</f>
        <v>4315.34</v>
      </c>
    </row>
    <row r="10" spans="1:24" s="44" customFormat="1" x14ac:dyDescent="0.25">
      <c r="A10" s="480" t="s">
        <v>544</v>
      </c>
      <c r="B10" s="481" t="s">
        <v>545</v>
      </c>
      <c r="C10" s="482">
        <f>E10</f>
        <v>4464</v>
      </c>
      <c r="D10" s="483"/>
      <c r="E10" s="483">
        <v>4464</v>
      </c>
      <c r="F10" s="483">
        <v>179459</v>
      </c>
      <c r="G10" s="483">
        <v>10400</v>
      </c>
      <c r="H10" s="483">
        <v>11600.67</v>
      </c>
      <c r="I10" s="483">
        <v>4844.3999999999996</v>
      </c>
      <c r="J10" s="483">
        <f>C10+F10+G10+H10+I10</f>
        <v>210768.07</v>
      </c>
      <c r="K10" s="484">
        <f>F10</f>
        <v>179459</v>
      </c>
      <c r="L10" s="602"/>
      <c r="M10" s="629"/>
      <c r="N10" s="630">
        <v>16439.84</v>
      </c>
      <c r="O10" s="615"/>
      <c r="P10" s="485">
        <f>J10+N10</f>
        <v>227207.91</v>
      </c>
      <c r="Q10" s="565">
        <f>R10+S10</f>
        <v>181259</v>
      </c>
      <c r="R10" s="486">
        <f t="shared" ref="R10:R16" si="2">K10</f>
        <v>179459</v>
      </c>
      <c r="S10" s="487">
        <v>1800</v>
      </c>
      <c r="T10" s="668"/>
      <c r="U10" s="486">
        <v>10826.74</v>
      </c>
      <c r="V10" s="668">
        <v>12187.12</v>
      </c>
      <c r="W10" s="565"/>
      <c r="X10" s="565">
        <v>1109.69</v>
      </c>
    </row>
    <row r="11" spans="1:24" s="44" customFormat="1" x14ac:dyDescent="0.25">
      <c r="A11" s="488" t="s">
        <v>546</v>
      </c>
      <c r="B11" s="489" t="s">
        <v>547</v>
      </c>
      <c r="C11" s="555">
        <f t="shared" ref="C11:C17" si="3">E11</f>
        <v>6245.6</v>
      </c>
      <c r="D11" s="490"/>
      <c r="E11" s="490">
        <v>6245.6</v>
      </c>
      <c r="F11" s="490">
        <v>307535</v>
      </c>
      <c r="G11" s="490">
        <v>14000</v>
      </c>
      <c r="H11" s="490">
        <v>18949.14</v>
      </c>
      <c r="I11" s="483">
        <v>6999.6</v>
      </c>
      <c r="J11" s="483">
        <f t="shared" ref="J11:J16" si="4">C11+F11+G11+H11+I11</f>
        <v>353729.33999999997</v>
      </c>
      <c r="K11" s="490">
        <f t="shared" ref="K11:K17" si="5">F11</f>
        <v>307535</v>
      </c>
      <c r="L11" s="504"/>
      <c r="M11" s="631"/>
      <c r="N11" s="632">
        <v>148217.89000000001</v>
      </c>
      <c r="O11" s="615"/>
      <c r="P11" s="485">
        <f t="shared" ref="P11:P17" si="6">J11+N11</f>
        <v>501947.23</v>
      </c>
      <c r="Q11" s="560">
        <f t="shared" ref="Q11:Q17" si="7">R11+S11</f>
        <v>307535</v>
      </c>
      <c r="R11" s="491">
        <f t="shared" si="2"/>
        <v>307535</v>
      </c>
      <c r="S11" s="492"/>
      <c r="T11" s="669"/>
      <c r="U11" s="491">
        <v>14148.65</v>
      </c>
      <c r="V11" s="669">
        <v>19448.900000000001</v>
      </c>
      <c r="W11" s="560"/>
      <c r="X11" s="560">
        <v>48.55</v>
      </c>
    </row>
    <row r="12" spans="1:24" s="44" customFormat="1" x14ac:dyDescent="0.25">
      <c r="A12" s="488" t="s">
        <v>548</v>
      </c>
      <c r="B12" s="489" t="s">
        <v>549</v>
      </c>
      <c r="C12" s="555">
        <f t="shared" si="3"/>
        <v>8819.2000000000007</v>
      </c>
      <c r="D12" s="490"/>
      <c r="E12" s="490">
        <v>8819.2000000000007</v>
      </c>
      <c r="F12" s="490">
        <v>435853</v>
      </c>
      <c r="G12" s="490">
        <v>26300</v>
      </c>
      <c r="H12" s="490">
        <v>29542.77</v>
      </c>
      <c r="I12" s="483">
        <v>9651.6</v>
      </c>
      <c r="J12" s="483">
        <f t="shared" si="4"/>
        <v>510166.57</v>
      </c>
      <c r="K12" s="490">
        <f t="shared" si="5"/>
        <v>435853</v>
      </c>
      <c r="L12" s="504"/>
      <c r="M12" s="631"/>
      <c r="N12" s="632">
        <v>0</v>
      </c>
      <c r="O12" s="615"/>
      <c r="P12" s="485">
        <f t="shared" si="6"/>
        <v>510166.57</v>
      </c>
      <c r="Q12" s="560">
        <f t="shared" si="7"/>
        <v>435853</v>
      </c>
      <c r="R12" s="491">
        <f t="shared" si="2"/>
        <v>435853</v>
      </c>
      <c r="S12" s="492"/>
      <c r="T12" s="669"/>
      <c r="U12" s="491">
        <v>27537.25</v>
      </c>
      <c r="V12" s="669">
        <v>29976.23</v>
      </c>
      <c r="W12" s="560"/>
      <c r="X12" s="560">
        <v>1077.8499999999999</v>
      </c>
    </row>
    <row r="13" spans="1:24" s="44" customFormat="1" x14ac:dyDescent="0.25">
      <c r="A13" s="488" t="s">
        <v>550</v>
      </c>
      <c r="B13" s="489" t="s">
        <v>551</v>
      </c>
      <c r="C13" s="555">
        <v>0</v>
      </c>
      <c r="D13" s="490"/>
      <c r="E13" s="490">
        <v>0</v>
      </c>
      <c r="F13" s="490">
        <v>0</v>
      </c>
      <c r="G13" s="490">
        <v>0</v>
      </c>
      <c r="H13" s="493"/>
      <c r="I13" s="505"/>
      <c r="J13" s="483">
        <f t="shared" si="4"/>
        <v>0</v>
      </c>
      <c r="K13" s="490">
        <f t="shared" si="5"/>
        <v>0</v>
      </c>
      <c r="L13" s="504"/>
      <c r="M13" s="631"/>
      <c r="N13" s="632">
        <v>0</v>
      </c>
      <c r="O13" s="615"/>
      <c r="P13" s="485">
        <f t="shared" si="6"/>
        <v>0</v>
      </c>
      <c r="Q13" s="659">
        <f t="shared" si="7"/>
        <v>0</v>
      </c>
      <c r="R13" s="491">
        <f t="shared" si="2"/>
        <v>0</v>
      </c>
      <c r="S13" s="492">
        <f t="shared" ref="S13:S17" si="8">N13</f>
        <v>0</v>
      </c>
      <c r="T13" s="669"/>
      <c r="U13" s="491"/>
      <c r="V13" s="669"/>
      <c r="W13" s="560"/>
      <c r="X13" s="560"/>
    </row>
    <row r="14" spans="1:24" s="44" customFormat="1" x14ac:dyDescent="0.25">
      <c r="A14" s="488" t="s">
        <v>552</v>
      </c>
      <c r="B14" s="489" t="s">
        <v>553</v>
      </c>
      <c r="C14" s="555">
        <f t="shared" si="3"/>
        <v>4637</v>
      </c>
      <c r="D14" s="490"/>
      <c r="E14" s="490">
        <v>4637</v>
      </c>
      <c r="F14" s="490">
        <v>224380</v>
      </c>
      <c r="G14" s="490">
        <v>13700</v>
      </c>
      <c r="H14" s="490">
        <v>13829</v>
      </c>
      <c r="I14" s="483">
        <v>5317.2</v>
      </c>
      <c r="J14" s="483">
        <f t="shared" si="4"/>
        <v>261863.2</v>
      </c>
      <c r="K14" s="490">
        <f t="shared" si="5"/>
        <v>224380</v>
      </c>
      <c r="L14" s="504"/>
      <c r="M14" s="631"/>
      <c r="N14" s="632">
        <v>27976.17</v>
      </c>
      <c r="O14" s="615"/>
      <c r="P14" s="485">
        <f t="shared" si="6"/>
        <v>289839.37</v>
      </c>
      <c r="Q14" s="560">
        <f t="shared" si="7"/>
        <v>237380</v>
      </c>
      <c r="R14" s="491">
        <f t="shared" si="2"/>
        <v>224380</v>
      </c>
      <c r="S14" s="492">
        <v>13000</v>
      </c>
      <c r="T14" s="669"/>
      <c r="U14" s="491">
        <v>13868.76</v>
      </c>
      <c r="V14" s="669">
        <v>16191.37</v>
      </c>
      <c r="W14" s="560"/>
      <c r="X14" s="560">
        <v>556.55999999999995</v>
      </c>
    </row>
    <row r="15" spans="1:24" s="44" customFormat="1" x14ac:dyDescent="0.25">
      <c r="A15" s="488" t="s">
        <v>554</v>
      </c>
      <c r="B15" s="489" t="s">
        <v>555</v>
      </c>
      <c r="C15" s="555">
        <f t="shared" si="3"/>
        <v>4242</v>
      </c>
      <c r="D15" s="490"/>
      <c r="E15" s="490">
        <v>4242</v>
      </c>
      <c r="F15" s="490">
        <v>243875</v>
      </c>
      <c r="G15" s="490">
        <v>13770</v>
      </c>
      <c r="H15" s="490">
        <v>16655.61</v>
      </c>
      <c r="I15" s="483">
        <v>4628.3999999999996</v>
      </c>
      <c r="J15" s="483">
        <f t="shared" si="4"/>
        <v>283171.01</v>
      </c>
      <c r="K15" s="490">
        <f t="shared" si="5"/>
        <v>243875</v>
      </c>
      <c r="L15" s="504"/>
      <c r="M15" s="631"/>
      <c r="N15" s="632">
        <v>2599.1999999999998</v>
      </c>
      <c r="O15" s="615"/>
      <c r="P15" s="485">
        <f t="shared" si="6"/>
        <v>285770.21000000002</v>
      </c>
      <c r="Q15" s="560">
        <f t="shared" si="7"/>
        <v>246474.2</v>
      </c>
      <c r="R15" s="491">
        <f t="shared" si="2"/>
        <v>243875</v>
      </c>
      <c r="S15" s="492">
        <v>2599.1999999999998</v>
      </c>
      <c r="T15" s="669"/>
      <c r="U15" s="491">
        <v>14528.87</v>
      </c>
      <c r="V15" s="669">
        <v>16809.7</v>
      </c>
      <c r="W15" s="560"/>
      <c r="X15" s="560">
        <v>931.09</v>
      </c>
    </row>
    <row r="16" spans="1:24" s="44" customFormat="1" x14ac:dyDescent="0.25">
      <c r="A16" s="494" t="s">
        <v>556</v>
      </c>
      <c r="B16" s="495" t="s">
        <v>557</v>
      </c>
      <c r="C16" s="556">
        <f t="shared" si="3"/>
        <v>4097.6000000000004</v>
      </c>
      <c r="D16" s="496"/>
      <c r="E16" s="496">
        <v>4097.6000000000004</v>
      </c>
      <c r="F16" s="496">
        <v>232833</v>
      </c>
      <c r="G16" s="496">
        <v>11730</v>
      </c>
      <c r="H16" s="496">
        <v>12659.28</v>
      </c>
      <c r="I16" s="490">
        <v>4582.8</v>
      </c>
      <c r="J16" s="483">
        <f t="shared" si="4"/>
        <v>265902.68</v>
      </c>
      <c r="K16" s="496">
        <f>F16</f>
        <v>232833</v>
      </c>
      <c r="L16" s="520"/>
      <c r="M16" s="633"/>
      <c r="N16" s="632">
        <v>6200</v>
      </c>
      <c r="O16" s="615"/>
      <c r="P16" s="485">
        <f t="shared" si="6"/>
        <v>272102.68</v>
      </c>
      <c r="Q16" s="560">
        <f t="shared" si="7"/>
        <v>239033</v>
      </c>
      <c r="R16" s="491">
        <f t="shared" si="2"/>
        <v>232833</v>
      </c>
      <c r="S16" s="492">
        <f t="shared" si="8"/>
        <v>6200</v>
      </c>
      <c r="T16" s="669"/>
      <c r="U16" s="491">
        <v>12154.22</v>
      </c>
      <c r="V16" s="669">
        <v>13300.07</v>
      </c>
      <c r="W16" s="560"/>
      <c r="X16" s="560">
        <v>591.6</v>
      </c>
    </row>
    <row r="17" spans="1:28" ht="15.75" thickBot="1" x14ac:dyDescent="0.3">
      <c r="A17" s="494" t="s">
        <v>558</v>
      </c>
      <c r="B17" s="495" t="s">
        <v>559</v>
      </c>
      <c r="C17" s="556">
        <f t="shared" si="3"/>
        <v>0</v>
      </c>
      <c r="D17" s="496"/>
      <c r="E17" s="496">
        <v>0</v>
      </c>
      <c r="F17" s="496">
        <v>59900</v>
      </c>
      <c r="G17" s="496">
        <v>0</v>
      </c>
      <c r="H17" s="496"/>
      <c r="I17" s="558"/>
      <c r="J17" s="483">
        <f t="shared" ref="J17" si="9">C17+F17+G17+H17</f>
        <v>59900</v>
      </c>
      <c r="K17" s="497">
        <f t="shared" si="5"/>
        <v>59900</v>
      </c>
      <c r="L17" s="603"/>
      <c r="M17" s="634"/>
      <c r="N17" s="635">
        <v>0</v>
      </c>
      <c r="O17" s="616"/>
      <c r="P17" s="485">
        <f t="shared" si="6"/>
        <v>59900</v>
      </c>
      <c r="Q17" s="567">
        <f t="shared" si="7"/>
        <v>0</v>
      </c>
      <c r="R17" s="471"/>
      <c r="S17" s="472">
        <f t="shared" si="8"/>
        <v>0</v>
      </c>
      <c r="T17" s="671"/>
      <c r="U17" s="693"/>
      <c r="V17" s="670"/>
      <c r="W17" s="561"/>
      <c r="X17" s="561"/>
    </row>
    <row r="18" spans="1:28" ht="15.75" thickBot="1" x14ac:dyDescent="0.3">
      <c r="A18" s="498" t="s">
        <v>560</v>
      </c>
      <c r="B18" s="499" t="s">
        <v>561</v>
      </c>
      <c r="C18" s="478">
        <f t="shared" ref="C18:K18" si="10">C19+C20+C21+C22+C23+C24</f>
        <v>4297957.78</v>
      </c>
      <c r="D18" s="478">
        <f t="shared" si="10"/>
        <v>4073495</v>
      </c>
      <c r="E18" s="478">
        <f t="shared" si="10"/>
        <v>224462.78</v>
      </c>
      <c r="F18" s="478">
        <f t="shared" si="10"/>
        <v>1101454</v>
      </c>
      <c r="G18" s="478">
        <f t="shared" si="10"/>
        <v>268563.44</v>
      </c>
      <c r="H18" s="478">
        <f t="shared" si="10"/>
        <v>243330.82</v>
      </c>
      <c r="I18" s="478">
        <f t="shared" si="10"/>
        <v>146536.29999999999</v>
      </c>
      <c r="J18" s="478">
        <f>J19+J20+J21+J22+J23+J24</f>
        <v>6057842.3400000008</v>
      </c>
      <c r="K18" s="478">
        <f t="shared" si="10"/>
        <v>5174949</v>
      </c>
      <c r="L18" s="500">
        <f>SUM(L19:L24)</f>
        <v>25.2</v>
      </c>
      <c r="M18" s="477">
        <f>SUM(M19:M24)</f>
        <v>152273.70000000001</v>
      </c>
      <c r="N18" s="479">
        <f>N19+N20+N21+N22+N23+N24</f>
        <v>127125.16</v>
      </c>
      <c r="O18" s="566"/>
      <c r="P18" s="607">
        <f>P19+P20+P21+P22+P23+P24</f>
        <v>6337266.3999999994</v>
      </c>
      <c r="Q18" s="566">
        <f>Q19+Q20+Q21+Q22+Q23+Q24</f>
        <v>5262949</v>
      </c>
      <c r="R18" s="477">
        <f>R19+R20+R21+R22+R23+R24</f>
        <v>5174949</v>
      </c>
      <c r="S18" s="478">
        <f>S19+S20+S21+S22+S23+S24</f>
        <v>88000</v>
      </c>
      <c r="T18" s="667"/>
      <c r="U18" s="477">
        <f>SUM(U19:U24)</f>
        <v>354573.22000000003</v>
      </c>
      <c r="V18" s="667">
        <f>SUM(V19:V24)</f>
        <v>273622.40999999997</v>
      </c>
      <c r="W18" s="566"/>
      <c r="X18" s="566">
        <f>SUM(X19:X24)</f>
        <v>14445.7</v>
      </c>
    </row>
    <row r="19" spans="1:28" s="44" customFormat="1" x14ac:dyDescent="0.25">
      <c r="A19" s="480" t="s">
        <v>562</v>
      </c>
      <c r="B19" s="481" t="s">
        <v>563</v>
      </c>
      <c r="C19" s="483">
        <f>D19+E19</f>
        <v>304229.88</v>
      </c>
      <c r="D19" s="483">
        <v>292715</v>
      </c>
      <c r="E19" s="483">
        <v>11514.88</v>
      </c>
      <c r="F19" s="483">
        <v>219718</v>
      </c>
      <c r="G19" s="483">
        <v>61796.05</v>
      </c>
      <c r="H19" s="483">
        <v>25488.71</v>
      </c>
      <c r="I19" s="483">
        <v>12132.7</v>
      </c>
      <c r="J19" s="483">
        <f>C19+F19+G19+H19+I19</f>
        <v>623365.34</v>
      </c>
      <c r="K19" s="483">
        <f>D19+F19</f>
        <v>512433</v>
      </c>
      <c r="L19" s="501"/>
      <c r="M19" s="636"/>
      <c r="N19" s="637">
        <v>13000</v>
      </c>
      <c r="O19" s="615"/>
      <c r="P19" s="485">
        <f>J19+N19+M19</f>
        <v>636365.34</v>
      </c>
      <c r="Q19" s="565">
        <f t="shared" ref="Q19:Q24" si="11">R19+S19</f>
        <v>525433</v>
      </c>
      <c r="R19" s="486">
        <f>K19</f>
        <v>512433</v>
      </c>
      <c r="S19" s="487">
        <f>N19</f>
        <v>13000</v>
      </c>
      <c r="T19" s="668"/>
      <c r="U19" s="486">
        <v>116726.75</v>
      </c>
      <c r="V19" s="668">
        <v>27654.91</v>
      </c>
      <c r="W19" s="565"/>
      <c r="X19" s="560">
        <v>205.12</v>
      </c>
    </row>
    <row r="20" spans="1:28" s="44" customFormat="1" x14ac:dyDescent="0.25">
      <c r="A20" s="488" t="s">
        <v>564</v>
      </c>
      <c r="B20" s="489" t="s">
        <v>565</v>
      </c>
      <c r="C20" s="490">
        <f t="shared" ref="C20:C24" si="12">D20+E20</f>
        <v>672922</v>
      </c>
      <c r="D20" s="490">
        <v>650210</v>
      </c>
      <c r="E20" s="490">
        <v>22712</v>
      </c>
      <c r="F20" s="490">
        <v>140416</v>
      </c>
      <c r="G20" s="490">
        <v>29400</v>
      </c>
      <c r="H20" s="490">
        <v>33759.040000000001</v>
      </c>
      <c r="I20" s="483">
        <v>22732.799999999999</v>
      </c>
      <c r="J20" s="483">
        <f t="shared" ref="J20:J24" si="13">C20+F20+G20+H20+I20</f>
        <v>899229.84000000008</v>
      </c>
      <c r="K20" s="490">
        <f t="shared" ref="K20:K24" si="14">D20+F20</f>
        <v>790626</v>
      </c>
      <c r="L20" s="504"/>
      <c r="M20" s="631">
        <v>42574.8</v>
      </c>
      <c r="N20" s="632">
        <v>35405.160000000003</v>
      </c>
      <c r="O20" s="615"/>
      <c r="P20" s="485">
        <f t="shared" ref="P20:P24" si="15">J20+N20+M20</f>
        <v>977209.80000000016</v>
      </c>
      <c r="Q20" s="560">
        <f t="shared" si="11"/>
        <v>800126</v>
      </c>
      <c r="R20" s="491">
        <f t="shared" ref="R20:R24" si="16">K20</f>
        <v>790626</v>
      </c>
      <c r="S20" s="487">
        <v>9500</v>
      </c>
      <c r="T20" s="668"/>
      <c r="U20" s="491">
        <v>36964.559999999998</v>
      </c>
      <c r="V20" s="669">
        <v>39379.9</v>
      </c>
      <c r="W20" s="560"/>
      <c r="X20" s="560">
        <v>546.44000000000005</v>
      </c>
    </row>
    <row r="21" spans="1:28" s="44" customFormat="1" x14ac:dyDescent="0.25">
      <c r="A21" s="488" t="s">
        <v>566</v>
      </c>
      <c r="B21" s="489" t="s">
        <v>567</v>
      </c>
      <c r="C21" s="490">
        <f t="shared" si="12"/>
        <v>1149320.3999999999</v>
      </c>
      <c r="D21" s="490">
        <v>1092515</v>
      </c>
      <c r="E21" s="490">
        <v>56805.4</v>
      </c>
      <c r="F21" s="490">
        <v>316127</v>
      </c>
      <c r="G21" s="490">
        <v>42288.14</v>
      </c>
      <c r="H21" s="490">
        <v>66701.11</v>
      </c>
      <c r="I21" s="483">
        <v>43070.400000000001</v>
      </c>
      <c r="J21" s="483">
        <f t="shared" si="13"/>
        <v>1617507.0499999998</v>
      </c>
      <c r="K21" s="490">
        <f t="shared" si="14"/>
        <v>1408642</v>
      </c>
      <c r="L21" s="504"/>
      <c r="M21" s="631">
        <v>8503.1299999999992</v>
      </c>
      <c r="N21" s="632">
        <v>38829.199999999997</v>
      </c>
      <c r="O21" s="615"/>
      <c r="P21" s="485">
        <f>J21+N21+M21</f>
        <v>1664839.3799999997</v>
      </c>
      <c r="Q21" s="560">
        <f t="shared" si="11"/>
        <v>1434842</v>
      </c>
      <c r="R21" s="491">
        <f t="shared" si="16"/>
        <v>1408642</v>
      </c>
      <c r="S21" s="487">
        <v>26200</v>
      </c>
      <c r="T21" s="668"/>
      <c r="U21" s="491">
        <v>57213.440000000002</v>
      </c>
      <c r="V21" s="669">
        <v>70716.05</v>
      </c>
      <c r="W21" s="560"/>
      <c r="X21" s="560">
        <v>6888.07</v>
      </c>
    </row>
    <row r="22" spans="1:28" s="44" customFormat="1" x14ac:dyDescent="0.25">
      <c r="A22" s="488" t="s">
        <v>568</v>
      </c>
      <c r="B22" s="489" t="s">
        <v>569</v>
      </c>
      <c r="C22" s="490">
        <f t="shared" si="12"/>
        <v>890460.3</v>
      </c>
      <c r="D22" s="490">
        <v>823939</v>
      </c>
      <c r="E22" s="490">
        <v>66521.3</v>
      </c>
      <c r="F22" s="490">
        <v>161081</v>
      </c>
      <c r="G22" s="490">
        <v>70570.31</v>
      </c>
      <c r="H22" s="490">
        <v>49883.82</v>
      </c>
      <c r="I22" s="483">
        <v>31940.400000000001</v>
      </c>
      <c r="J22" s="483">
        <f t="shared" si="13"/>
        <v>1203935.83</v>
      </c>
      <c r="K22" s="490">
        <f t="shared" si="14"/>
        <v>985020</v>
      </c>
      <c r="L22" s="504">
        <v>25.2</v>
      </c>
      <c r="M22" s="631">
        <v>75065.8</v>
      </c>
      <c r="N22" s="632">
        <v>22090.799999999999</v>
      </c>
      <c r="O22" s="615"/>
      <c r="P22" s="485">
        <f>J22+N22+M22+L22</f>
        <v>1301117.6300000001</v>
      </c>
      <c r="Q22" s="560">
        <f t="shared" si="11"/>
        <v>1006520</v>
      </c>
      <c r="R22" s="491">
        <f t="shared" si="16"/>
        <v>985020</v>
      </c>
      <c r="S22" s="487">
        <v>21500</v>
      </c>
      <c r="T22" s="668"/>
      <c r="U22" s="491">
        <v>75842.14</v>
      </c>
      <c r="V22" s="669">
        <v>52288.91</v>
      </c>
      <c r="W22" s="560"/>
      <c r="X22" s="560">
        <v>6169.68</v>
      </c>
    </row>
    <row r="23" spans="1:28" s="44" customFormat="1" x14ac:dyDescent="0.25">
      <c r="A23" s="488" t="s">
        <v>570</v>
      </c>
      <c r="B23" s="489" t="s">
        <v>571</v>
      </c>
      <c r="C23" s="490">
        <f t="shared" si="12"/>
        <v>784023.4</v>
      </c>
      <c r="D23" s="490">
        <v>748641</v>
      </c>
      <c r="E23" s="490">
        <v>35382.400000000001</v>
      </c>
      <c r="F23" s="490">
        <v>170182</v>
      </c>
      <c r="G23" s="490">
        <v>52991.77</v>
      </c>
      <c r="H23" s="490">
        <v>67498.14</v>
      </c>
      <c r="I23" s="483">
        <v>25107.599999999999</v>
      </c>
      <c r="J23" s="483">
        <f t="shared" si="13"/>
        <v>1099802.9100000001</v>
      </c>
      <c r="K23" s="490">
        <f t="shared" si="14"/>
        <v>918823</v>
      </c>
      <c r="L23" s="504"/>
      <c r="M23" s="631">
        <v>15462.26</v>
      </c>
      <c r="N23" s="632">
        <v>17800</v>
      </c>
      <c r="O23" s="615"/>
      <c r="P23" s="485">
        <f t="shared" si="15"/>
        <v>1133065.1700000002</v>
      </c>
      <c r="Q23" s="560">
        <f t="shared" si="11"/>
        <v>936623</v>
      </c>
      <c r="R23" s="491">
        <f t="shared" si="16"/>
        <v>918823</v>
      </c>
      <c r="S23" s="492">
        <v>17800</v>
      </c>
      <c r="T23" s="669"/>
      <c r="U23" s="491">
        <v>56189.16</v>
      </c>
      <c r="V23" s="669">
        <v>83582.64</v>
      </c>
      <c r="W23" s="567"/>
      <c r="X23" s="567">
        <v>636.39</v>
      </c>
      <c r="AB23" s="65"/>
    </row>
    <row r="24" spans="1:28" s="44" customFormat="1" ht="15.75" thickBot="1" x14ac:dyDescent="0.3">
      <c r="A24" s="494" t="s">
        <v>572</v>
      </c>
      <c r="B24" s="495" t="s">
        <v>573</v>
      </c>
      <c r="C24" s="496">
        <f t="shared" si="12"/>
        <v>497001.8</v>
      </c>
      <c r="D24" s="496">
        <v>465475</v>
      </c>
      <c r="E24" s="496">
        <v>31526.799999999999</v>
      </c>
      <c r="F24" s="496">
        <v>93930</v>
      </c>
      <c r="G24" s="496">
        <v>11517.17</v>
      </c>
      <c r="H24" s="496"/>
      <c r="I24" s="558">
        <v>11552.4</v>
      </c>
      <c r="J24" s="483">
        <f t="shared" si="13"/>
        <v>614001.37000000011</v>
      </c>
      <c r="K24" s="496">
        <f t="shared" si="14"/>
        <v>559405</v>
      </c>
      <c r="L24" s="520"/>
      <c r="M24" s="633">
        <v>10667.71</v>
      </c>
      <c r="N24" s="638"/>
      <c r="O24" s="616"/>
      <c r="P24" s="485">
        <f t="shared" si="15"/>
        <v>624669.08000000007</v>
      </c>
      <c r="Q24" s="567">
        <f t="shared" si="11"/>
        <v>559405</v>
      </c>
      <c r="R24" s="471">
        <f t="shared" si="16"/>
        <v>559405</v>
      </c>
      <c r="S24" s="472"/>
      <c r="T24" s="671"/>
      <c r="U24" s="471">
        <v>11637.17</v>
      </c>
      <c r="V24" s="671"/>
      <c r="W24" s="658"/>
      <c r="X24" s="565"/>
    </row>
    <row r="25" spans="1:28" ht="15.75" thickBot="1" x14ac:dyDescent="0.3">
      <c r="A25" s="502" t="s">
        <v>574</v>
      </c>
      <c r="B25" s="503" t="s">
        <v>575</v>
      </c>
      <c r="C25" s="478">
        <f>C27+C28</f>
        <v>1448.4</v>
      </c>
      <c r="D25" s="478"/>
      <c r="E25" s="478">
        <f>E26+E27+E28</f>
        <v>1448.4</v>
      </c>
      <c r="F25" s="478">
        <f>F26+F27</f>
        <v>768749</v>
      </c>
      <c r="G25" s="478">
        <f>G26+G27</f>
        <v>111832.23</v>
      </c>
      <c r="H25" s="478"/>
      <c r="I25" s="478"/>
      <c r="J25" s="478">
        <f>J26+J27+J28</f>
        <v>882029.63</v>
      </c>
      <c r="K25" s="478">
        <f>K26+K27</f>
        <v>768749</v>
      </c>
      <c r="L25" s="500"/>
      <c r="M25" s="477"/>
      <c r="N25" s="479">
        <f>N26+N27</f>
        <v>125880</v>
      </c>
      <c r="O25" s="566"/>
      <c r="P25" s="607">
        <f>P26+P27+P28</f>
        <v>1007909.63</v>
      </c>
      <c r="Q25" s="566">
        <f>Q26+Q27</f>
        <v>768749</v>
      </c>
      <c r="R25" s="477">
        <f>R26+R27</f>
        <v>768749</v>
      </c>
      <c r="S25" s="478">
        <f>S26+S27</f>
        <v>0</v>
      </c>
      <c r="T25" s="667"/>
      <c r="U25" s="477">
        <f>SUM(U26:U28)</f>
        <v>111997.13</v>
      </c>
      <c r="V25" s="667">
        <f>SUM(V26:V28)</f>
        <v>0</v>
      </c>
      <c r="W25" s="591"/>
      <c r="X25" s="591">
        <f>SUM(X26:X28)</f>
        <v>0</v>
      </c>
    </row>
    <row r="26" spans="1:28" s="44" customFormat="1" x14ac:dyDescent="0.25">
      <c r="A26" s="480" t="s">
        <v>576</v>
      </c>
      <c r="B26" s="481" t="s">
        <v>577</v>
      </c>
      <c r="C26" s="483"/>
      <c r="D26" s="483"/>
      <c r="E26" s="483">
        <v>0</v>
      </c>
      <c r="F26" s="483">
        <v>557875</v>
      </c>
      <c r="G26" s="483">
        <v>47251.88</v>
      </c>
      <c r="H26" s="483"/>
      <c r="I26" s="483"/>
      <c r="J26" s="483">
        <f>F26+G26</f>
        <v>605126.88</v>
      </c>
      <c r="K26" s="483">
        <f>F26</f>
        <v>557875</v>
      </c>
      <c r="L26" s="501"/>
      <c r="M26" s="636"/>
      <c r="N26" s="637">
        <v>69949.67</v>
      </c>
      <c r="O26" s="615"/>
      <c r="P26" s="485">
        <f>J26+N26</f>
        <v>675076.55</v>
      </c>
      <c r="Q26" s="565">
        <f>R26+S26</f>
        <v>557875</v>
      </c>
      <c r="R26" s="486">
        <f>K26</f>
        <v>557875</v>
      </c>
      <c r="S26" s="487"/>
      <c r="T26" s="668"/>
      <c r="U26" s="486">
        <v>47361.88</v>
      </c>
      <c r="V26" s="688"/>
      <c r="W26" s="588"/>
      <c r="X26" s="592"/>
    </row>
    <row r="27" spans="1:28" s="44" customFormat="1" x14ac:dyDescent="0.25">
      <c r="A27" s="488" t="s">
        <v>578</v>
      </c>
      <c r="B27" s="489" t="s">
        <v>579</v>
      </c>
      <c r="C27" s="490">
        <f>E27</f>
        <v>1382</v>
      </c>
      <c r="D27" s="490"/>
      <c r="E27" s="490">
        <v>1382</v>
      </c>
      <c r="F27" s="490">
        <v>210874</v>
      </c>
      <c r="G27" s="490">
        <v>64580.35</v>
      </c>
      <c r="H27" s="490"/>
      <c r="I27" s="490"/>
      <c r="J27" s="490">
        <f>C27+F27+G27</f>
        <v>276836.34999999998</v>
      </c>
      <c r="K27" s="490">
        <f>F27</f>
        <v>210874</v>
      </c>
      <c r="L27" s="504"/>
      <c r="M27" s="631"/>
      <c r="N27" s="632">
        <v>55930.33</v>
      </c>
      <c r="O27" s="617"/>
      <c r="P27" s="608">
        <f>J27+N27</f>
        <v>332766.68</v>
      </c>
      <c r="Q27" s="560">
        <f>R27+S27</f>
        <v>210874</v>
      </c>
      <c r="R27" s="491">
        <f>K27</f>
        <v>210874</v>
      </c>
      <c r="S27" s="492"/>
      <c r="T27" s="669"/>
      <c r="U27" s="491">
        <v>64635.25</v>
      </c>
      <c r="V27" s="689"/>
      <c r="W27" s="589"/>
      <c r="X27" s="585"/>
    </row>
    <row r="28" spans="1:28" ht="15.75" thickBot="1" x14ac:dyDescent="0.3">
      <c r="A28" s="480"/>
      <c r="B28" s="481" t="s">
        <v>580</v>
      </c>
      <c r="C28" s="483">
        <f>E28</f>
        <v>66.400000000000006</v>
      </c>
      <c r="D28" s="483"/>
      <c r="E28" s="483">
        <v>66.400000000000006</v>
      </c>
      <c r="F28" s="505"/>
      <c r="G28" s="483"/>
      <c r="H28" s="483"/>
      <c r="I28" s="483"/>
      <c r="J28" s="483">
        <f>C28+F28+G28</f>
        <v>66.400000000000006</v>
      </c>
      <c r="K28" s="483"/>
      <c r="L28" s="501"/>
      <c r="M28" s="636"/>
      <c r="N28" s="637"/>
      <c r="O28" s="615"/>
      <c r="P28" s="485">
        <f>J28+N28</f>
        <v>66.400000000000006</v>
      </c>
      <c r="Q28" s="565"/>
      <c r="R28" s="486"/>
      <c r="S28" s="487"/>
      <c r="T28" s="676"/>
      <c r="U28" s="693"/>
      <c r="V28" s="690"/>
      <c r="W28" s="590"/>
      <c r="X28" s="586"/>
    </row>
    <row r="29" spans="1:28" ht="15.75" thickBot="1" x14ac:dyDescent="0.3">
      <c r="A29" s="506" t="s">
        <v>581</v>
      </c>
      <c r="B29" s="507" t="s">
        <v>582</v>
      </c>
      <c r="C29" s="508"/>
      <c r="D29" s="508"/>
      <c r="E29" s="508">
        <f>E30+E31+E32+E33+E34+E35+E36+E37+E38+E39+E40+E41+E42</f>
        <v>258416.58000000002</v>
      </c>
      <c r="F29" s="508"/>
      <c r="G29" s="508"/>
      <c r="H29" s="508"/>
      <c r="I29" s="508"/>
      <c r="J29" s="508"/>
      <c r="K29" s="508"/>
      <c r="L29" s="509"/>
      <c r="M29" s="639"/>
      <c r="N29" s="640"/>
      <c r="O29" s="618"/>
      <c r="P29" s="609"/>
      <c r="Q29" s="566">
        <f>Q30+Q31+Q32+Q33+Q34+Q35+Q36+Q37+Q38+Q39+Q40+Q41+Q42</f>
        <v>258350.18</v>
      </c>
      <c r="R29" s="477">
        <f>R30+R31+R32+R33+R34+R35+R36+R37+R38+R39+R40+R41+R42</f>
        <v>258350.18</v>
      </c>
      <c r="S29" s="510"/>
      <c r="T29" s="677"/>
      <c r="U29" s="694"/>
      <c r="V29" s="673"/>
      <c r="W29" s="563"/>
      <c r="X29" s="568"/>
    </row>
    <row r="30" spans="1:28" x14ac:dyDescent="0.25">
      <c r="A30" s="511"/>
      <c r="B30" s="512" t="s">
        <v>583</v>
      </c>
      <c r="C30" s="483"/>
      <c r="D30" s="483"/>
      <c r="E30" s="513">
        <v>23777.58</v>
      </c>
      <c r="F30" s="483"/>
      <c r="G30" s="483"/>
      <c r="H30" s="483"/>
      <c r="I30" s="483"/>
      <c r="J30" s="483"/>
      <c r="K30" s="483"/>
      <c r="L30" s="501"/>
      <c r="M30" s="636"/>
      <c r="N30" s="637"/>
      <c r="O30" s="615"/>
      <c r="P30" s="485"/>
      <c r="Q30" s="660">
        <f t="shared" ref="Q30:Q43" si="17">SUM(R30:S30)</f>
        <v>23777.58</v>
      </c>
      <c r="R30" s="514">
        <f>E30</f>
        <v>23777.58</v>
      </c>
      <c r="S30" s="487"/>
      <c r="T30" s="676"/>
      <c r="U30" s="692"/>
      <c r="V30" s="691"/>
      <c r="W30" s="587"/>
      <c r="X30" s="587"/>
    </row>
    <row r="31" spans="1:28" x14ac:dyDescent="0.25">
      <c r="A31" s="515"/>
      <c r="B31" s="516" t="s">
        <v>584</v>
      </c>
      <c r="C31" s="490"/>
      <c r="D31" s="490"/>
      <c r="E31" s="517">
        <v>38775</v>
      </c>
      <c r="F31" s="490"/>
      <c r="G31" s="490"/>
      <c r="H31" s="490"/>
      <c r="I31" s="490"/>
      <c r="J31" s="490"/>
      <c r="K31" s="490"/>
      <c r="L31" s="504"/>
      <c r="M31" s="631"/>
      <c r="N31" s="632"/>
      <c r="O31" s="617"/>
      <c r="P31" s="608"/>
      <c r="Q31" s="660">
        <f t="shared" si="17"/>
        <v>38775</v>
      </c>
      <c r="R31" s="678">
        <f t="shared" ref="R31:R42" si="18">E31</f>
        <v>38775</v>
      </c>
      <c r="S31" s="492"/>
      <c r="T31" s="676"/>
      <c r="U31" s="692"/>
      <c r="V31" s="666"/>
      <c r="W31" s="562"/>
      <c r="X31" s="562"/>
    </row>
    <row r="32" spans="1:28" x14ac:dyDescent="0.25">
      <c r="A32" s="515"/>
      <c r="B32" s="516" t="s">
        <v>585</v>
      </c>
      <c r="C32" s="490"/>
      <c r="D32" s="490"/>
      <c r="E32" s="517">
        <v>46266</v>
      </c>
      <c r="F32" s="490"/>
      <c r="G32" s="490"/>
      <c r="H32" s="490"/>
      <c r="I32" s="490"/>
      <c r="J32" s="490"/>
      <c r="K32" s="490"/>
      <c r="L32" s="504"/>
      <c r="M32" s="631"/>
      <c r="N32" s="632"/>
      <c r="O32" s="617"/>
      <c r="P32" s="608"/>
      <c r="Q32" s="660">
        <f t="shared" si="17"/>
        <v>46266</v>
      </c>
      <c r="R32" s="678">
        <f t="shared" si="18"/>
        <v>46266</v>
      </c>
      <c r="S32" s="492"/>
      <c r="T32" s="676"/>
      <c r="U32" s="692"/>
      <c r="V32" s="666"/>
      <c r="W32" s="562"/>
      <c r="X32" s="562"/>
    </row>
    <row r="33" spans="1:24" x14ac:dyDescent="0.25">
      <c r="A33" s="515"/>
      <c r="B33" s="516" t="s">
        <v>586</v>
      </c>
      <c r="C33" s="490"/>
      <c r="D33" s="490"/>
      <c r="E33" s="517">
        <v>2395</v>
      </c>
      <c r="F33" s="490"/>
      <c r="G33" s="490"/>
      <c r="H33" s="490"/>
      <c r="I33" s="490"/>
      <c r="J33" s="490"/>
      <c r="K33" s="490"/>
      <c r="L33" s="504"/>
      <c r="M33" s="631"/>
      <c r="N33" s="632"/>
      <c r="O33" s="617"/>
      <c r="P33" s="608"/>
      <c r="Q33" s="660">
        <f t="shared" si="17"/>
        <v>2395</v>
      </c>
      <c r="R33" s="678">
        <f t="shared" si="18"/>
        <v>2395</v>
      </c>
      <c r="S33" s="492"/>
      <c r="T33" s="676"/>
      <c r="U33" s="692"/>
      <c r="V33" s="666"/>
      <c r="W33" s="562"/>
      <c r="X33" s="562"/>
    </row>
    <row r="34" spans="1:24" x14ac:dyDescent="0.25">
      <c r="A34" s="515"/>
      <c r="B34" s="516" t="s">
        <v>587</v>
      </c>
      <c r="C34" s="490"/>
      <c r="D34" s="490"/>
      <c r="E34" s="517">
        <v>800</v>
      </c>
      <c r="F34" s="490"/>
      <c r="G34" s="490"/>
      <c r="H34" s="490"/>
      <c r="I34" s="490"/>
      <c r="J34" s="490"/>
      <c r="K34" s="490"/>
      <c r="L34" s="504"/>
      <c r="M34" s="631"/>
      <c r="N34" s="632"/>
      <c r="O34" s="617"/>
      <c r="P34" s="608"/>
      <c r="Q34" s="660">
        <f t="shared" si="17"/>
        <v>800</v>
      </c>
      <c r="R34" s="678">
        <f t="shared" si="18"/>
        <v>800</v>
      </c>
      <c r="S34" s="492"/>
      <c r="T34" s="676"/>
      <c r="U34" s="692"/>
      <c r="V34" s="666"/>
      <c r="W34" s="562"/>
      <c r="X34" s="562"/>
    </row>
    <row r="35" spans="1:24" x14ac:dyDescent="0.25">
      <c r="A35" s="515"/>
      <c r="B35" s="516" t="s">
        <v>588</v>
      </c>
      <c r="C35" s="490"/>
      <c r="D35" s="490"/>
      <c r="E35" s="517">
        <v>0</v>
      </c>
      <c r="F35" s="490"/>
      <c r="G35" s="490"/>
      <c r="H35" s="490"/>
      <c r="I35" s="490"/>
      <c r="J35" s="490"/>
      <c r="K35" s="490"/>
      <c r="L35" s="504"/>
      <c r="M35" s="631"/>
      <c r="N35" s="632"/>
      <c r="O35" s="617"/>
      <c r="P35" s="608"/>
      <c r="Q35" s="660">
        <f t="shared" si="17"/>
        <v>0</v>
      </c>
      <c r="R35" s="678">
        <f t="shared" si="18"/>
        <v>0</v>
      </c>
      <c r="S35" s="492"/>
      <c r="T35" s="676"/>
      <c r="U35" s="692"/>
      <c r="V35" s="666"/>
      <c r="W35" s="562"/>
      <c r="X35" s="562"/>
    </row>
    <row r="36" spans="1:24" x14ac:dyDescent="0.25">
      <c r="A36" s="515"/>
      <c r="B36" s="516" t="s">
        <v>589</v>
      </c>
      <c r="C36" s="490"/>
      <c r="D36" s="490"/>
      <c r="E36" s="517">
        <v>747</v>
      </c>
      <c r="F36" s="490"/>
      <c r="G36" s="490"/>
      <c r="H36" s="490"/>
      <c r="I36" s="490"/>
      <c r="J36" s="490"/>
      <c r="K36" s="490"/>
      <c r="L36" s="504"/>
      <c r="M36" s="631"/>
      <c r="N36" s="632"/>
      <c r="O36" s="617"/>
      <c r="P36" s="608"/>
      <c r="Q36" s="660">
        <f t="shared" si="17"/>
        <v>680.6</v>
      </c>
      <c r="R36" s="678">
        <f>E36-E28</f>
        <v>680.6</v>
      </c>
      <c r="S36" s="492"/>
      <c r="T36" s="676"/>
      <c r="U36" s="692"/>
      <c r="V36" s="666"/>
      <c r="W36" s="562"/>
      <c r="X36" s="562"/>
    </row>
    <row r="37" spans="1:24" x14ac:dyDescent="0.25">
      <c r="A37" s="515"/>
      <c r="B37" s="516" t="s">
        <v>590</v>
      </c>
      <c r="C37" s="490"/>
      <c r="D37" s="490"/>
      <c r="E37" s="517">
        <v>91609</v>
      </c>
      <c r="F37" s="490"/>
      <c r="G37" s="490"/>
      <c r="H37" s="490"/>
      <c r="I37" s="490"/>
      <c r="J37" s="490"/>
      <c r="K37" s="490"/>
      <c r="L37" s="504"/>
      <c r="M37" s="631"/>
      <c r="N37" s="632"/>
      <c r="O37" s="617"/>
      <c r="P37" s="608"/>
      <c r="Q37" s="660">
        <f t="shared" si="17"/>
        <v>91609</v>
      </c>
      <c r="R37" s="678">
        <f t="shared" si="18"/>
        <v>91609</v>
      </c>
      <c r="S37" s="492"/>
      <c r="T37" s="676"/>
      <c r="U37" s="692"/>
      <c r="V37" s="666"/>
      <c r="W37" s="562"/>
      <c r="X37" s="562"/>
    </row>
    <row r="38" spans="1:24" x14ac:dyDescent="0.25">
      <c r="A38" s="515"/>
      <c r="B38" s="516" t="s">
        <v>591</v>
      </c>
      <c r="C38" s="490"/>
      <c r="D38" s="490"/>
      <c r="E38" s="517">
        <v>20200</v>
      </c>
      <c r="F38" s="490"/>
      <c r="G38" s="490"/>
      <c r="H38" s="490"/>
      <c r="I38" s="490"/>
      <c r="J38" s="490"/>
      <c r="K38" s="490"/>
      <c r="L38" s="504"/>
      <c r="M38" s="631"/>
      <c r="N38" s="632"/>
      <c r="O38" s="617"/>
      <c r="P38" s="608"/>
      <c r="Q38" s="660">
        <f t="shared" si="17"/>
        <v>20200</v>
      </c>
      <c r="R38" s="678">
        <f t="shared" si="18"/>
        <v>20200</v>
      </c>
      <c r="S38" s="492"/>
      <c r="T38" s="676"/>
      <c r="U38" s="692"/>
      <c r="V38" s="666"/>
      <c r="W38" s="562"/>
      <c r="X38" s="562"/>
    </row>
    <row r="39" spans="1:24" x14ac:dyDescent="0.25">
      <c r="A39" s="515"/>
      <c r="B39" s="516" t="s">
        <v>592</v>
      </c>
      <c r="C39" s="490"/>
      <c r="D39" s="490"/>
      <c r="E39" s="517">
        <v>21150</v>
      </c>
      <c r="F39" s="490"/>
      <c r="G39" s="490"/>
      <c r="H39" s="490"/>
      <c r="I39" s="490"/>
      <c r="J39" s="490"/>
      <c r="K39" s="490"/>
      <c r="L39" s="504"/>
      <c r="M39" s="631"/>
      <c r="N39" s="632"/>
      <c r="O39" s="617"/>
      <c r="P39" s="608"/>
      <c r="Q39" s="660">
        <f t="shared" si="17"/>
        <v>21150</v>
      </c>
      <c r="R39" s="678">
        <f t="shared" si="18"/>
        <v>21150</v>
      </c>
      <c r="S39" s="492"/>
      <c r="T39" s="676"/>
      <c r="U39" s="692"/>
      <c r="V39" s="666"/>
      <c r="W39" s="562"/>
      <c r="X39" s="562"/>
    </row>
    <row r="40" spans="1:24" x14ac:dyDescent="0.25">
      <c r="A40" s="518"/>
      <c r="B40" s="516" t="s">
        <v>593</v>
      </c>
      <c r="C40" s="496"/>
      <c r="D40" s="496"/>
      <c r="E40" s="519">
        <v>8580</v>
      </c>
      <c r="F40" s="496"/>
      <c r="G40" s="496"/>
      <c r="H40" s="496"/>
      <c r="I40" s="496"/>
      <c r="J40" s="496"/>
      <c r="K40" s="496"/>
      <c r="L40" s="520"/>
      <c r="M40" s="633"/>
      <c r="N40" s="638"/>
      <c r="O40" s="619"/>
      <c r="P40" s="610"/>
      <c r="Q40" s="660">
        <f t="shared" si="17"/>
        <v>8580</v>
      </c>
      <c r="R40" s="678">
        <f t="shared" si="18"/>
        <v>8580</v>
      </c>
      <c r="S40" s="492"/>
      <c r="T40" s="676"/>
      <c r="U40" s="692"/>
      <c r="V40" s="666"/>
      <c r="W40" s="562"/>
      <c r="X40" s="562"/>
    </row>
    <row r="41" spans="1:24" x14ac:dyDescent="0.25">
      <c r="A41" s="518"/>
      <c r="B41" s="516" t="s">
        <v>594</v>
      </c>
      <c r="C41" s="496"/>
      <c r="D41" s="496"/>
      <c r="E41" s="519">
        <v>817</v>
      </c>
      <c r="F41" s="496"/>
      <c r="G41" s="496"/>
      <c r="H41" s="496"/>
      <c r="I41" s="496"/>
      <c r="J41" s="496"/>
      <c r="K41" s="496"/>
      <c r="L41" s="520"/>
      <c r="M41" s="633"/>
      <c r="N41" s="638"/>
      <c r="O41" s="619"/>
      <c r="P41" s="610"/>
      <c r="Q41" s="660">
        <f t="shared" si="17"/>
        <v>817</v>
      </c>
      <c r="R41" s="678">
        <f t="shared" si="18"/>
        <v>817</v>
      </c>
      <c r="S41" s="492"/>
      <c r="T41" s="676"/>
      <c r="U41" s="692"/>
      <c r="V41" s="666"/>
      <c r="W41" s="562"/>
      <c r="X41" s="562"/>
    </row>
    <row r="42" spans="1:24" ht="15.75" thickBot="1" x14ac:dyDescent="0.3">
      <c r="A42" s="518"/>
      <c r="B42" s="516" t="s">
        <v>595</v>
      </c>
      <c r="C42" s="496"/>
      <c r="D42" s="496"/>
      <c r="E42" s="519">
        <v>3300</v>
      </c>
      <c r="F42" s="496"/>
      <c r="G42" s="496"/>
      <c r="H42" s="496"/>
      <c r="I42" s="496"/>
      <c r="J42" s="496"/>
      <c r="K42" s="496"/>
      <c r="L42" s="520"/>
      <c r="M42" s="633"/>
      <c r="N42" s="638"/>
      <c r="O42" s="619"/>
      <c r="P42" s="610"/>
      <c r="Q42" s="660">
        <f t="shared" si="17"/>
        <v>3300</v>
      </c>
      <c r="R42" s="679">
        <f t="shared" si="18"/>
        <v>3300</v>
      </c>
      <c r="S42" s="472"/>
      <c r="T42" s="676"/>
      <c r="U42" s="692"/>
      <c r="V42" s="666"/>
      <c r="W42" s="562"/>
      <c r="X42" s="562"/>
    </row>
    <row r="43" spans="1:24" ht="15.75" thickBot="1" x14ac:dyDescent="0.3">
      <c r="A43" s="593" t="s">
        <v>596</v>
      </c>
      <c r="B43" s="507" t="s">
        <v>688</v>
      </c>
      <c r="C43" s="508"/>
      <c r="D43" s="508"/>
      <c r="E43" s="508"/>
      <c r="F43" s="508"/>
      <c r="G43" s="508">
        <f>G9+G18+G25</f>
        <v>470295.67</v>
      </c>
      <c r="H43" s="508"/>
      <c r="I43" s="508"/>
      <c r="J43" s="508"/>
      <c r="K43" s="508"/>
      <c r="L43" s="509"/>
      <c r="M43" s="639"/>
      <c r="N43" s="640">
        <v>13220</v>
      </c>
      <c r="O43" s="618"/>
      <c r="P43" s="609"/>
      <c r="Q43" s="566">
        <f t="shared" si="17"/>
        <v>483515.67</v>
      </c>
      <c r="R43" s="477">
        <f>G43</f>
        <v>470295.67</v>
      </c>
      <c r="S43" s="478">
        <f>N43</f>
        <v>13220</v>
      </c>
      <c r="T43" s="680"/>
      <c r="U43" s="692"/>
      <c r="V43" s="666"/>
      <c r="W43" s="562"/>
      <c r="X43" s="562"/>
    </row>
    <row r="44" spans="1:24" ht="15.75" thickBot="1" x14ac:dyDescent="0.3">
      <c r="A44" s="506" t="s">
        <v>597</v>
      </c>
      <c r="B44" s="521" t="s">
        <v>295</v>
      </c>
      <c r="C44" s="508">
        <f>D44+E44</f>
        <v>0</v>
      </c>
      <c r="D44" s="508"/>
      <c r="E44" s="508"/>
      <c r="F44" s="508">
        <v>2878.63</v>
      </c>
      <c r="G44" s="508"/>
      <c r="H44" s="508"/>
      <c r="I44" s="508"/>
      <c r="J44" s="508">
        <f>D44+E44+G44+H44+F44</f>
        <v>2878.63</v>
      </c>
      <c r="K44" s="508"/>
      <c r="L44" s="509"/>
      <c r="M44" s="639"/>
      <c r="N44" s="640"/>
      <c r="O44" s="618"/>
      <c r="P44" s="609">
        <f>D44+E44+G44+H44+F44+N44</f>
        <v>2878.63</v>
      </c>
      <c r="Q44" s="566">
        <v>0</v>
      </c>
      <c r="R44" s="477">
        <v>0</v>
      </c>
      <c r="S44" s="510"/>
      <c r="T44" s="676"/>
      <c r="U44" s="692"/>
      <c r="V44" s="666"/>
      <c r="W44" s="562"/>
      <c r="X44" s="562"/>
    </row>
    <row r="45" spans="1:24" ht="15.75" thickBot="1" x14ac:dyDescent="0.3">
      <c r="A45" s="506" t="s">
        <v>598</v>
      </c>
      <c r="B45" s="521" t="s">
        <v>599</v>
      </c>
      <c r="C45" s="508"/>
      <c r="D45" s="508"/>
      <c r="E45" s="508"/>
      <c r="F45" s="508"/>
      <c r="G45" s="508"/>
      <c r="H45" s="508">
        <f>H9+H18</f>
        <v>346567.29000000004</v>
      </c>
      <c r="I45" s="508">
        <f>I9+I18</f>
        <v>182560.3</v>
      </c>
      <c r="J45" s="508"/>
      <c r="K45" s="508"/>
      <c r="L45" s="509"/>
      <c r="M45" s="639"/>
      <c r="N45" s="640"/>
      <c r="O45" s="618"/>
      <c r="P45" s="609"/>
      <c r="Q45" s="566">
        <f>R45</f>
        <v>529127.59000000008</v>
      </c>
      <c r="R45" s="477">
        <f>H45+I45</f>
        <v>529127.59000000008</v>
      </c>
      <c r="S45" s="510"/>
      <c r="T45" s="681"/>
      <c r="U45" s="692"/>
      <c r="V45" s="666"/>
      <c r="W45" s="562"/>
      <c r="X45" s="562"/>
    </row>
    <row r="46" spans="1:24" ht="15.75" thickBot="1" x14ac:dyDescent="0.3">
      <c r="A46" s="906" t="s">
        <v>677</v>
      </c>
      <c r="B46" s="907"/>
      <c r="C46" s="594">
        <f>C9+C18+C25+C44</f>
        <v>4331911.580000001</v>
      </c>
      <c r="D46" s="594">
        <f>D18+D44</f>
        <v>4073495</v>
      </c>
      <c r="E46" s="594">
        <f>E30+E31+E32+E33+E34+E35+E36+E37+E38+E39+E40+E41+E42+E44</f>
        <v>258416.58000000002</v>
      </c>
      <c r="F46" s="594">
        <f>F9+F18+F25+F8+F44</f>
        <v>3560912.37</v>
      </c>
      <c r="G46" s="594">
        <f>G9+G18+G25+G44</f>
        <v>470295.67</v>
      </c>
      <c r="H46" s="594">
        <f>H9+H18+H44</f>
        <v>346567.29000000004</v>
      </c>
      <c r="I46" s="594">
        <f>I9+I18+I44</f>
        <v>182560.3</v>
      </c>
      <c r="J46" s="594">
        <f>J9+J18+J25+J44+J8</f>
        <v>8892247.2100000028</v>
      </c>
      <c r="K46" s="594">
        <f t="shared" ref="K46" si="19">K9+K18+K25</f>
        <v>7627533</v>
      </c>
      <c r="L46" s="595"/>
      <c r="M46" s="641">
        <f>M9+M18+M25+M44</f>
        <v>152273.70000000001</v>
      </c>
      <c r="N46" s="642">
        <f>N9+N18+N25+N44</f>
        <v>454438.26</v>
      </c>
      <c r="O46" s="620"/>
      <c r="P46" s="611">
        <f>P9+P18+P25+P8+P44</f>
        <v>9498984.370000001</v>
      </c>
      <c r="Q46" s="591">
        <f>Q45+Q43+Q29+Q25+Q18+Q9</f>
        <v>8950225.6399999987</v>
      </c>
      <c r="R46" s="652">
        <f>R45+R43+R29+R25+R18+R9</f>
        <v>8825406.4399999995</v>
      </c>
      <c r="S46" s="653">
        <f>S9+S18+S25+S43</f>
        <v>124819.2</v>
      </c>
      <c r="T46" s="697"/>
      <c r="U46" s="639">
        <f>U9+U18+U25</f>
        <v>559634.84000000008</v>
      </c>
      <c r="V46" s="698">
        <f>V25+V18+V9</f>
        <v>381535.79999999993</v>
      </c>
      <c r="W46" s="618"/>
      <c r="X46" s="698">
        <f>X25+X18+X9</f>
        <v>18761.04</v>
      </c>
    </row>
    <row r="47" spans="1:24" ht="15.75" thickBot="1" x14ac:dyDescent="0.3">
      <c r="A47" s="900" t="s">
        <v>357</v>
      </c>
      <c r="B47" s="901"/>
      <c r="C47" s="598"/>
      <c r="D47" s="598">
        <v>388800</v>
      </c>
      <c r="E47" s="598"/>
      <c r="F47" s="598">
        <v>80000</v>
      </c>
      <c r="G47" s="598">
        <v>355000</v>
      </c>
      <c r="H47" s="598">
        <v>180849.36</v>
      </c>
      <c r="I47" s="598"/>
      <c r="J47" s="598"/>
      <c r="K47" s="598"/>
      <c r="L47" s="601"/>
      <c r="M47" s="643"/>
      <c r="N47" s="599">
        <v>5000</v>
      </c>
      <c r="O47" s="621"/>
      <c r="P47" s="651">
        <f>SUM(C47:N47)</f>
        <v>1009649.36</v>
      </c>
      <c r="Q47" s="661">
        <f>SUM(R47:S47)</f>
        <v>1009649.36</v>
      </c>
      <c r="R47" s="654">
        <f>D47+F47+G47+H47</f>
        <v>1004649.36</v>
      </c>
      <c r="S47" s="596">
        <f>N47</f>
        <v>5000</v>
      </c>
      <c r="T47" s="695"/>
      <c r="U47" s="654">
        <v>361882.82</v>
      </c>
      <c r="V47" s="597">
        <v>179257.42</v>
      </c>
      <c r="W47" s="661"/>
      <c r="X47" s="699">
        <v>9438.5300000000007</v>
      </c>
    </row>
    <row r="48" spans="1:24" ht="15.75" thickBot="1" x14ac:dyDescent="0.3">
      <c r="A48" s="900" t="s">
        <v>678</v>
      </c>
      <c r="B48" s="901"/>
      <c r="C48" s="598"/>
      <c r="D48" s="598"/>
      <c r="E48" s="598"/>
      <c r="F48" s="598">
        <v>145000</v>
      </c>
      <c r="G48" s="598">
        <v>7934.7</v>
      </c>
      <c r="H48" s="598"/>
      <c r="I48" s="598"/>
      <c r="J48" s="598"/>
      <c r="K48" s="598"/>
      <c r="L48" s="601"/>
      <c r="M48" s="643"/>
      <c r="N48" s="599"/>
      <c r="O48" s="621"/>
      <c r="P48" s="651">
        <f>SUM(C48:N48)</f>
        <v>152934.70000000001</v>
      </c>
      <c r="Q48" s="661">
        <f>SUM(R48:S48)</f>
        <v>152934.70000000001</v>
      </c>
      <c r="R48" s="654">
        <f>F48+G48</f>
        <v>152934.70000000001</v>
      </c>
      <c r="S48" s="596"/>
      <c r="T48" s="695"/>
      <c r="U48" s="654">
        <v>7934.7</v>
      </c>
      <c r="V48" s="597"/>
      <c r="W48" s="661"/>
      <c r="X48" s="699"/>
    </row>
    <row r="49" spans="1:24" s="395" customFormat="1" ht="32.25" customHeight="1" thickBot="1" x14ac:dyDescent="0.3">
      <c r="A49" s="902" t="s">
        <v>679</v>
      </c>
      <c r="B49" s="903"/>
      <c r="C49" s="645"/>
      <c r="D49" s="646">
        <f>D46+D47+D48</f>
        <v>4462295</v>
      </c>
      <c r="E49" s="646">
        <f t="shared" ref="E49:N49" si="20">E46+E47+E48</f>
        <v>258416.58000000002</v>
      </c>
      <c r="F49" s="646">
        <f t="shared" si="20"/>
        <v>3785912.37</v>
      </c>
      <c r="G49" s="646">
        <f t="shared" si="20"/>
        <v>833230.36999999988</v>
      </c>
      <c r="H49" s="646">
        <f t="shared" si="20"/>
        <v>527416.65</v>
      </c>
      <c r="I49" s="646">
        <f t="shared" si="20"/>
        <v>182560.3</v>
      </c>
      <c r="J49" s="646">
        <f t="shared" si="20"/>
        <v>8892247.2100000028</v>
      </c>
      <c r="K49" s="646">
        <f t="shared" si="20"/>
        <v>7627533</v>
      </c>
      <c r="L49" s="647">
        <f t="shared" si="20"/>
        <v>0</v>
      </c>
      <c r="M49" s="648">
        <f t="shared" si="20"/>
        <v>152273.70000000001</v>
      </c>
      <c r="N49" s="649">
        <f t="shared" si="20"/>
        <v>459438.26</v>
      </c>
      <c r="O49" s="650"/>
      <c r="P49" s="655">
        <f>P46+P47+P48</f>
        <v>10661568.43</v>
      </c>
      <c r="Q49" s="650">
        <f>Q46+Q47+Q48</f>
        <v>10112809.699999997</v>
      </c>
      <c r="R49" s="648">
        <f t="shared" ref="R49:S49" si="21">R46+R47+R48</f>
        <v>9982990.4999999981</v>
      </c>
      <c r="S49" s="646">
        <f t="shared" si="21"/>
        <v>129819.2</v>
      </c>
      <c r="T49" s="647"/>
      <c r="U49" s="983">
        <f>U48+U47+U46+V46+V47</f>
        <v>1490245.58</v>
      </c>
      <c r="V49" s="984"/>
      <c r="W49" s="702"/>
      <c r="X49" s="655">
        <f>X46+X47</f>
        <v>28199.57</v>
      </c>
    </row>
    <row r="50" spans="1:24" s="395" customFormat="1" ht="16.5" thickBot="1" x14ac:dyDescent="0.3">
      <c r="A50" s="985" t="s">
        <v>689</v>
      </c>
      <c r="B50" s="989"/>
      <c r="C50" s="646"/>
      <c r="D50" s="646">
        <f>450295.2+58648.3</f>
        <v>508943.5</v>
      </c>
      <c r="E50" s="646"/>
      <c r="F50" s="646">
        <v>7303656.1600000001</v>
      </c>
      <c r="G50" s="646">
        <v>10428.530000000001</v>
      </c>
      <c r="H50" s="646"/>
      <c r="I50" s="646"/>
      <c r="J50" s="646"/>
      <c r="K50" s="646"/>
      <c r="L50" s="647"/>
      <c r="M50" s="648">
        <v>7609286.5099999998</v>
      </c>
      <c r="N50" s="649">
        <v>523692.09</v>
      </c>
      <c r="O50" s="650">
        <v>5587014.4400000004</v>
      </c>
      <c r="P50" s="682">
        <f>SUM(C50:O50)</f>
        <v>21543021.23</v>
      </c>
      <c r="Q50" s="662">
        <f>SUM(R50:T50)</f>
        <v>21543021.23</v>
      </c>
      <c r="R50" s="648">
        <f>D50+F50+G50</f>
        <v>7823028.1900000004</v>
      </c>
      <c r="S50" s="646">
        <f>M50+N50</f>
        <v>8132978.5999999996</v>
      </c>
      <c r="T50" s="647">
        <f>O50</f>
        <v>5587014.4400000004</v>
      </c>
      <c r="U50" s="985">
        <v>17356610.489999998</v>
      </c>
      <c r="V50" s="986"/>
      <c r="W50" s="702">
        <v>1691115.14</v>
      </c>
      <c r="X50" s="700">
        <v>11886198.300000001</v>
      </c>
    </row>
    <row r="51" spans="1:24" s="600" customFormat="1" ht="33.75" customHeight="1" thickBot="1" x14ac:dyDescent="0.35">
      <c r="A51" s="977" t="s">
        <v>690</v>
      </c>
      <c r="B51" s="978"/>
      <c r="C51" s="978"/>
      <c r="D51" s="978"/>
      <c r="E51" s="978"/>
      <c r="F51" s="978"/>
      <c r="G51" s="978"/>
      <c r="H51" s="978"/>
      <c r="I51" s="978"/>
      <c r="J51" s="978"/>
      <c r="K51" s="978"/>
      <c r="L51" s="978"/>
      <c r="M51" s="978"/>
      <c r="N51" s="978"/>
      <c r="O51" s="978"/>
      <c r="P51" s="978"/>
      <c r="Q51" s="979"/>
      <c r="R51" s="656">
        <f t="shared" ref="R51:T51" si="22">R49+R50</f>
        <v>17806018.689999998</v>
      </c>
      <c r="S51" s="657">
        <f t="shared" si="22"/>
        <v>8262797.7999999998</v>
      </c>
      <c r="T51" s="696">
        <f t="shared" si="22"/>
        <v>5587014.4400000004</v>
      </c>
      <c r="U51" s="987">
        <f>U49+U50</f>
        <v>18846856.07</v>
      </c>
      <c r="V51" s="988"/>
      <c r="W51" s="703">
        <f>W49+W50</f>
        <v>1691115.14</v>
      </c>
      <c r="X51" s="701">
        <f>X49+X50</f>
        <v>11914397.870000001</v>
      </c>
    </row>
    <row r="52" spans="1:24" ht="19.5" thickBot="1" x14ac:dyDescent="0.35">
      <c r="A52" s="980"/>
      <c r="B52" s="981"/>
      <c r="C52" s="981"/>
      <c r="D52" s="981"/>
      <c r="E52" s="981"/>
      <c r="F52" s="981"/>
      <c r="G52" s="981"/>
      <c r="H52" s="981"/>
      <c r="I52" s="981"/>
      <c r="J52" s="981"/>
      <c r="K52" s="981"/>
      <c r="L52" s="981"/>
      <c r="M52" s="981"/>
      <c r="N52" s="981"/>
      <c r="O52" s="981"/>
      <c r="P52" s="981"/>
      <c r="Q52" s="982"/>
      <c r="R52" s="972">
        <f>SUM(R51:T51)</f>
        <v>31655830.93</v>
      </c>
      <c r="S52" s="973"/>
      <c r="T52" s="974"/>
      <c r="U52" s="972">
        <f>SUM(U51:X51)</f>
        <v>32452369.080000002</v>
      </c>
      <c r="V52" s="975"/>
      <c r="W52" s="975"/>
      <c r="X52" s="976"/>
    </row>
    <row r="55" spans="1:24" x14ac:dyDescent="0.25">
      <c r="P55" s="1"/>
    </row>
  </sheetData>
  <mergeCells count="38">
    <mergeCell ref="R52:T52"/>
    <mergeCell ref="U52:X52"/>
    <mergeCell ref="A51:Q52"/>
    <mergeCell ref="U49:V49"/>
    <mergeCell ref="U50:V50"/>
    <mergeCell ref="U51:V51"/>
    <mergeCell ref="A50:B50"/>
    <mergeCell ref="A1:X1"/>
    <mergeCell ref="U6:V6"/>
    <mergeCell ref="M2:N2"/>
    <mergeCell ref="U2:X4"/>
    <mergeCell ref="A47:B47"/>
    <mergeCell ref="P2:P6"/>
    <mergeCell ref="D4:E4"/>
    <mergeCell ref="F4:F6"/>
    <mergeCell ref="O2:O6"/>
    <mergeCell ref="Q2:T4"/>
    <mergeCell ref="R5:T5"/>
    <mergeCell ref="C2:L2"/>
    <mergeCell ref="L3:M4"/>
    <mergeCell ref="L5:L6"/>
    <mergeCell ref="M5:M6"/>
    <mergeCell ref="A48:B48"/>
    <mergeCell ref="A49:B49"/>
    <mergeCell ref="N3:N6"/>
    <mergeCell ref="A46:B46"/>
    <mergeCell ref="H4:H6"/>
    <mergeCell ref="K4:K6"/>
    <mergeCell ref="D5:D6"/>
    <mergeCell ref="E5:E6"/>
    <mergeCell ref="G4:G6"/>
    <mergeCell ref="I3:I6"/>
    <mergeCell ref="A2:A6"/>
    <mergeCell ref="B2:B6"/>
    <mergeCell ref="C3:E3"/>
    <mergeCell ref="F3:H3"/>
    <mergeCell ref="J3:J6"/>
    <mergeCell ref="C4:C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úverová zaťaženosť</vt:lpstr>
      <vt:lpstr>Rozpočet celkový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2020-06-09T11:03:12Z</cp:lastPrinted>
  <dcterms:created xsi:type="dcterms:W3CDTF">2013-01-26T12:47:58Z</dcterms:created>
  <dcterms:modified xsi:type="dcterms:W3CDTF">2020-06-09T11:05:06Z</dcterms:modified>
</cp:coreProperties>
</file>