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vacikova\Documents\Rok 2021\2. úprava rozpočtu 2021\MsZ\"/>
    </mc:Choice>
  </mc:AlternateContent>
  <bookViews>
    <workbookView xWindow="-1560" yWindow="-30" windowWidth="10785" windowHeight="8055" tabRatio="638"/>
  </bookViews>
  <sheets>
    <sheet name="príjmy " sheetId="5" r:id="rId1"/>
    <sheet name="výdavky " sheetId="6" r:id="rId2"/>
    <sheet name="sumár " sheetId="7" r:id="rId3"/>
    <sheet name="pomocná tabuľka - príjmy 2013" sheetId="1" state="hidden" r:id="rId4"/>
    <sheet name="pomocná tabuľka - výdavky 2013" sheetId="2" state="hidden" r:id="rId5"/>
    <sheet name="pomocná tabuľka - sumár 2013" sheetId="3" state="hidden" r:id="rId6"/>
    <sheet name="investície" sheetId="12" r:id="rId7"/>
    <sheet name="Rozpočet celkový 2021" sheetId="13" r:id="rId8"/>
    <sheet name="zdroje financovania 2021" sheetId="15" r:id="rId9"/>
  </sheets>
  <externalReferences>
    <externalReference r:id="rId10"/>
    <externalReference r:id="rId11"/>
    <externalReference r:id="rId12"/>
    <externalReference r:id="rId13"/>
  </externalReferences>
  <definedNames>
    <definedName name="_xlnm.Print_Titles" localSheetId="3">'pomocná tabuľka - príjmy 2013'!$2:$2</definedName>
    <definedName name="_xlnm.Print_Titles" localSheetId="4">'pomocná tabuľka - výdavky 2013'!$5:$7</definedName>
    <definedName name="_xlnm.Print_Titles" localSheetId="0">'príjmy '!$2:$3</definedName>
    <definedName name="_xlnm.Print_Titles" localSheetId="1">'výdavky '!$2:$4</definedName>
  </definedNames>
  <calcPr calcId="152511"/>
</workbook>
</file>

<file path=xl/calcChain.xml><?xml version="1.0" encoding="utf-8"?>
<calcChain xmlns="http://schemas.openxmlformats.org/spreadsheetml/2006/main">
  <c r="S52" i="13" l="1"/>
  <c r="P52" i="13" l="1"/>
  <c r="P51" i="13"/>
  <c r="G81" i="5" l="1"/>
  <c r="G80" i="5"/>
  <c r="Q52" i="13" l="1"/>
  <c r="H130" i="5"/>
  <c r="G6" i="15" l="1"/>
  <c r="G16" i="12" l="1"/>
  <c r="L45" i="13"/>
  <c r="L19" i="13"/>
  <c r="G19" i="13"/>
  <c r="C6" i="15" l="1"/>
  <c r="C42" i="15" s="1"/>
  <c r="C38" i="15"/>
  <c r="H6" i="15" l="1"/>
  <c r="G20" i="15"/>
  <c r="W52" i="13"/>
  <c r="W51" i="13"/>
  <c r="S51" i="13"/>
  <c r="P47" i="13"/>
  <c r="Q45" i="13"/>
  <c r="P29" i="13"/>
  <c r="P25" i="13"/>
  <c r="P9" i="13"/>
  <c r="P38" i="13"/>
  <c r="H49" i="13"/>
  <c r="G139" i="5" l="1"/>
  <c r="H93" i="5" l="1"/>
  <c r="G7" i="12" l="1"/>
  <c r="G17" i="12" l="1"/>
  <c r="E30" i="7" l="1"/>
  <c r="F30" i="7"/>
  <c r="E29" i="7"/>
  <c r="F29" i="7"/>
  <c r="G12" i="12" l="1"/>
  <c r="G13" i="12"/>
  <c r="G14" i="12"/>
  <c r="G15" i="12"/>
  <c r="G18" i="12"/>
  <c r="G19" i="12"/>
  <c r="H122" i="5"/>
  <c r="F35" i="12" l="1"/>
  <c r="G5" i="12"/>
  <c r="E35" i="12"/>
  <c r="G22" i="12"/>
  <c r="G4" i="12"/>
  <c r="G6" i="12"/>
  <c r="G8" i="12"/>
  <c r="G9" i="12"/>
  <c r="G10" i="12"/>
  <c r="G11" i="12"/>
  <c r="G20" i="12"/>
  <c r="G21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" i="12"/>
  <c r="D35" i="12"/>
  <c r="W180" i="6"/>
  <c r="W179" i="6"/>
  <c r="W178" i="6"/>
  <c r="W176" i="6"/>
  <c r="W175" i="6"/>
  <c r="W174" i="6"/>
  <c r="W173" i="6"/>
  <c r="W172" i="6" s="1"/>
  <c r="W171" i="6"/>
  <c r="W170" i="6"/>
  <c r="W169" i="6"/>
  <c r="W168" i="6"/>
  <c r="W167" i="6"/>
  <c r="W165" i="6"/>
  <c r="W164" i="6"/>
  <c r="W163" i="6"/>
  <c r="W162" i="6"/>
  <c r="W160" i="6"/>
  <c r="W159" i="6"/>
  <c r="W158" i="6"/>
  <c r="W157" i="6"/>
  <c r="W155" i="6"/>
  <c r="W154" i="6"/>
  <c r="W153" i="6"/>
  <c r="W138" i="6"/>
  <c r="W137" i="6"/>
  <c r="W136" i="6"/>
  <c r="W135" i="6"/>
  <c r="W134" i="6"/>
  <c r="W133" i="6"/>
  <c r="W131" i="6"/>
  <c r="W129" i="6"/>
  <c r="W128" i="6"/>
  <c r="W127" i="6"/>
  <c r="W126" i="6"/>
  <c r="W125" i="6"/>
  <c r="W124" i="6"/>
  <c r="W123" i="6"/>
  <c r="W122" i="6"/>
  <c r="W120" i="6"/>
  <c r="W118" i="6"/>
  <c r="W117" i="6"/>
  <c r="W116" i="6"/>
  <c r="W115" i="6"/>
  <c r="W114" i="6"/>
  <c r="W113" i="6"/>
  <c r="W111" i="6"/>
  <c r="W110" i="6"/>
  <c r="W109" i="6"/>
  <c r="W108" i="6"/>
  <c r="W107" i="6"/>
  <c r="W106" i="6"/>
  <c r="W104" i="6"/>
  <c r="W103" i="6"/>
  <c r="W102" i="6"/>
  <c r="W101" i="6"/>
  <c r="W100" i="6"/>
  <c r="W99" i="6"/>
  <c r="W98" i="6"/>
  <c r="W97" i="6"/>
  <c r="W95" i="6"/>
  <c r="W93" i="6"/>
  <c r="W92" i="6" s="1"/>
  <c r="W91" i="6"/>
  <c r="W89" i="6"/>
  <c r="W88" i="6"/>
  <c r="W86" i="6"/>
  <c r="W85" i="6"/>
  <c r="W83" i="6"/>
  <c r="W82" i="6"/>
  <c r="W81" i="6"/>
  <c r="W80" i="6"/>
  <c r="W79" i="6"/>
  <c r="W78" i="6"/>
  <c r="W77" i="6"/>
  <c r="W74" i="6"/>
  <c r="W73" i="6"/>
  <c r="W72" i="6"/>
  <c r="W70" i="6"/>
  <c r="W69" i="6"/>
  <c r="W66" i="6"/>
  <c r="W65" i="6"/>
  <c r="W63" i="6"/>
  <c r="W62" i="6"/>
  <c r="W61" i="6"/>
  <c r="W60" i="6"/>
  <c r="W58" i="6"/>
  <c r="W57" i="6"/>
  <c r="W56" i="6"/>
  <c r="W55" i="6"/>
  <c r="W54" i="6"/>
  <c r="W53" i="6"/>
  <c r="W50" i="6"/>
  <c r="W49" i="6"/>
  <c r="W48" i="6"/>
  <c r="W46" i="6"/>
  <c r="W44" i="6"/>
  <c r="W43" i="6"/>
  <c r="W42" i="6"/>
  <c r="W41" i="6"/>
  <c r="W40" i="6"/>
  <c r="W39" i="6"/>
  <c r="W37" i="6"/>
  <c r="W36" i="6"/>
  <c r="W34" i="6"/>
  <c r="W33" i="6"/>
  <c r="W32" i="6"/>
  <c r="W30" i="6"/>
  <c r="W29" i="6"/>
  <c r="W28" i="6"/>
  <c r="W27" i="6"/>
  <c r="W26" i="6"/>
  <c r="W25" i="6"/>
  <c r="W24" i="6"/>
  <c r="W23" i="6"/>
  <c r="W20" i="6"/>
  <c r="W19" i="6"/>
  <c r="W18" i="6"/>
  <c r="W17" i="6"/>
  <c r="W16" i="6"/>
  <c r="W15" i="6"/>
  <c r="W14" i="6"/>
  <c r="W12" i="6"/>
  <c r="W11" i="6"/>
  <c r="W10" i="6"/>
  <c r="W9" i="6"/>
  <c r="V180" i="6"/>
  <c r="V179" i="6"/>
  <c r="V178" i="6"/>
  <c r="V176" i="6"/>
  <c r="V175" i="6"/>
  <c r="V174" i="6"/>
  <c r="V173" i="6"/>
  <c r="V172" i="6" s="1"/>
  <c r="V171" i="6"/>
  <c r="V170" i="6"/>
  <c r="V169" i="6"/>
  <c r="V168" i="6"/>
  <c r="V167" i="6"/>
  <c r="V165" i="6"/>
  <c r="V164" i="6"/>
  <c r="V163" i="6"/>
  <c r="V162" i="6"/>
  <c r="V160" i="6"/>
  <c r="V159" i="6"/>
  <c r="V158" i="6"/>
  <c r="V157" i="6"/>
  <c r="V155" i="6"/>
  <c r="V154" i="6"/>
  <c r="V153" i="6"/>
  <c r="V138" i="6"/>
  <c r="V137" i="6"/>
  <c r="V136" i="6"/>
  <c r="V135" i="6"/>
  <c r="V134" i="6"/>
  <c r="V133" i="6"/>
  <c r="V131" i="6"/>
  <c r="V129" i="6"/>
  <c r="V128" i="6"/>
  <c r="V127" i="6"/>
  <c r="V126" i="6"/>
  <c r="V125" i="6"/>
  <c r="V124" i="6"/>
  <c r="V123" i="6"/>
  <c r="V122" i="6"/>
  <c r="V120" i="6"/>
  <c r="V118" i="6"/>
  <c r="V117" i="6"/>
  <c r="V116" i="6"/>
  <c r="V115" i="6"/>
  <c r="V114" i="6"/>
  <c r="V113" i="6"/>
  <c r="V111" i="6"/>
  <c r="V110" i="6"/>
  <c r="V109" i="6"/>
  <c r="V108" i="6"/>
  <c r="V107" i="6"/>
  <c r="V106" i="6"/>
  <c r="V104" i="6"/>
  <c r="V103" i="6"/>
  <c r="V102" i="6"/>
  <c r="V101" i="6"/>
  <c r="V100" i="6"/>
  <c r="V99" i="6"/>
  <c r="V98" i="6"/>
  <c r="V97" i="6"/>
  <c r="V95" i="6"/>
  <c r="V93" i="6"/>
  <c r="V92" i="6" s="1"/>
  <c r="V91" i="6"/>
  <c r="V89" i="6"/>
  <c r="V88" i="6"/>
  <c r="V86" i="6"/>
  <c r="V85" i="6"/>
  <c r="V83" i="6"/>
  <c r="V82" i="6"/>
  <c r="V81" i="6"/>
  <c r="V80" i="6"/>
  <c r="V79" i="6"/>
  <c r="V78" i="6"/>
  <c r="V77" i="6"/>
  <c r="V74" i="6"/>
  <c r="V73" i="6"/>
  <c r="V72" i="6"/>
  <c r="V70" i="6"/>
  <c r="V69" i="6"/>
  <c r="V66" i="6"/>
  <c r="V65" i="6"/>
  <c r="V63" i="6"/>
  <c r="V62" i="6"/>
  <c r="V61" i="6"/>
  <c r="V60" i="6"/>
  <c r="V58" i="6"/>
  <c r="V57" i="6"/>
  <c r="V56" i="6"/>
  <c r="V55" i="6"/>
  <c r="V54" i="6"/>
  <c r="V53" i="6"/>
  <c r="V50" i="6"/>
  <c r="V49" i="6"/>
  <c r="V48" i="6"/>
  <c r="V46" i="6"/>
  <c r="V44" i="6"/>
  <c r="V43" i="6"/>
  <c r="V42" i="6"/>
  <c r="V41" i="6"/>
  <c r="V40" i="6"/>
  <c r="V39" i="6"/>
  <c r="V37" i="6"/>
  <c r="V36" i="6"/>
  <c r="V34" i="6"/>
  <c r="V33" i="6"/>
  <c r="V32" i="6"/>
  <c r="V30" i="6"/>
  <c r="V29" i="6"/>
  <c r="V28" i="6"/>
  <c r="V27" i="6"/>
  <c r="V26" i="6"/>
  <c r="V25" i="6"/>
  <c r="V24" i="6"/>
  <c r="V23" i="6"/>
  <c r="V20" i="6"/>
  <c r="V19" i="6"/>
  <c r="V18" i="6"/>
  <c r="V17" i="6"/>
  <c r="V16" i="6"/>
  <c r="V15" i="6"/>
  <c r="V14" i="6"/>
  <c r="V12" i="6"/>
  <c r="V11" i="6"/>
  <c r="V10" i="6"/>
  <c r="V9" i="6"/>
  <c r="U180" i="6"/>
  <c r="U179" i="6"/>
  <c r="U176" i="6"/>
  <c r="U175" i="6"/>
  <c r="U174" i="6"/>
  <c r="U173" i="6"/>
  <c r="U172" i="6" s="1"/>
  <c r="U171" i="6"/>
  <c r="U170" i="6"/>
  <c r="U169" i="6"/>
  <c r="U168" i="6"/>
  <c r="U167" i="6"/>
  <c r="U165" i="6"/>
  <c r="U164" i="6"/>
  <c r="U163" i="6"/>
  <c r="U162" i="6"/>
  <c r="U160" i="6"/>
  <c r="U159" i="6"/>
  <c r="U158" i="6"/>
  <c r="U157" i="6"/>
  <c r="U155" i="6"/>
  <c r="U154" i="6"/>
  <c r="U153" i="6"/>
  <c r="U138" i="6"/>
  <c r="U137" i="6"/>
  <c r="U136" i="6"/>
  <c r="U135" i="6"/>
  <c r="U134" i="6"/>
  <c r="U133" i="6"/>
  <c r="U131" i="6"/>
  <c r="U129" i="6"/>
  <c r="U128" i="6"/>
  <c r="U127" i="6"/>
  <c r="U126" i="6"/>
  <c r="U125" i="6"/>
  <c r="U124" i="6"/>
  <c r="U123" i="6"/>
  <c r="U122" i="6"/>
  <c r="U120" i="6"/>
  <c r="U118" i="6"/>
  <c r="U117" i="6"/>
  <c r="U116" i="6"/>
  <c r="U115" i="6"/>
  <c r="U114" i="6"/>
  <c r="U113" i="6"/>
  <c r="U111" i="6"/>
  <c r="U110" i="6"/>
  <c r="U109" i="6"/>
  <c r="U108" i="6"/>
  <c r="U107" i="6"/>
  <c r="U106" i="6"/>
  <c r="U104" i="6"/>
  <c r="U103" i="6"/>
  <c r="U102" i="6"/>
  <c r="U101" i="6"/>
  <c r="U100" i="6"/>
  <c r="U99" i="6"/>
  <c r="U98" i="6"/>
  <c r="U97" i="6"/>
  <c r="U95" i="6"/>
  <c r="U93" i="6"/>
  <c r="U92" i="6" s="1"/>
  <c r="U91" i="6"/>
  <c r="U89" i="6"/>
  <c r="U88" i="6"/>
  <c r="U86" i="6"/>
  <c r="U85" i="6"/>
  <c r="U83" i="6"/>
  <c r="U82" i="6"/>
  <c r="U81" i="6"/>
  <c r="U80" i="6"/>
  <c r="U79" i="6"/>
  <c r="U78" i="6"/>
  <c r="U77" i="6"/>
  <c r="U74" i="6"/>
  <c r="U73" i="6"/>
  <c r="U72" i="6"/>
  <c r="U70" i="6"/>
  <c r="U69" i="6"/>
  <c r="U66" i="6"/>
  <c r="U65" i="6"/>
  <c r="U63" i="6"/>
  <c r="U62" i="6"/>
  <c r="U61" i="6"/>
  <c r="U60" i="6"/>
  <c r="U58" i="6"/>
  <c r="U57" i="6"/>
  <c r="U56" i="6"/>
  <c r="U55" i="6"/>
  <c r="U54" i="6"/>
  <c r="U53" i="6"/>
  <c r="U50" i="6"/>
  <c r="U49" i="6"/>
  <c r="U48" i="6"/>
  <c r="U46" i="6"/>
  <c r="U44" i="6"/>
  <c r="U43" i="6"/>
  <c r="U40" i="6"/>
  <c r="U39" i="6"/>
  <c r="U37" i="6"/>
  <c r="U36" i="6"/>
  <c r="U34" i="6"/>
  <c r="U33" i="6"/>
  <c r="U32" i="6"/>
  <c r="U30" i="6"/>
  <c r="U29" i="6"/>
  <c r="U28" i="6"/>
  <c r="U27" i="6"/>
  <c r="U26" i="6"/>
  <c r="U25" i="6"/>
  <c r="U24" i="6"/>
  <c r="U23" i="6"/>
  <c r="U20" i="6"/>
  <c r="U19" i="6"/>
  <c r="U18" i="6"/>
  <c r="U17" i="6"/>
  <c r="U16" i="6"/>
  <c r="U15" i="6"/>
  <c r="U14" i="6"/>
  <c r="U12" i="6"/>
  <c r="U11" i="6"/>
  <c r="U10" i="6"/>
  <c r="U9" i="6"/>
  <c r="O20" i="6"/>
  <c r="S180" i="6"/>
  <c r="S179" i="6"/>
  <c r="S178" i="6"/>
  <c r="S176" i="6"/>
  <c r="S175" i="6"/>
  <c r="S174" i="6"/>
  <c r="S173" i="6"/>
  <c r="S172" i="6" s="1"/>
  <c r="S171" i="6"/>
  <c r="S170" i="6"/>
  <c r="S169" i="6"/>
  <c r="S168" i="6"/>
  <c r="S167" i="6"/>
  <c r="S165" i="6"/>
  <c r="S164" i="6"/>
  <c r="S163" i="6"/>
  <c r="S162" i="6"/>
  <c r="S160" i="6"/>
  <c r="S159" i="6"/>
  <c r="S158" i="6"/>
  <c r="S157" i="6"/>
  <c r="S155" i="6"/>
  <c r="S154" i="6"/>
  <c r="S153" i="6"/>
  <c r="S138" i="6"/>
  <c r="S137" i="6"/>
  <c r="S136" i="6"/>
  <c r="S135" i="6"/>
  <c r="S134" i="6"/>
  <c r="S133" i="6"/>
  <c r="S131" i="6"/>
  <c r="S129" i="6"/>
  <c r="S128" i="6"/>
  <c r="S127" i="6"/>
  <c r="S126" i="6"/>
  <c r="S125" i="6"/>
  <c r="S124" i="6"/>
  <c r="S123" i="6"/>
  <c r="S122" i="6"/>
  <c r="S120" i="6"/>
  <c r="S118" i="6"/>
  <c r="S117" i="6"/>
  <c r="S116" i="6"/>
  <c r="S115" i="6"/>
  <c r="S114" i="6"/>
  <c r="S113" i="6"/>
  <c r="S111" i="6"/>
  <c r="S110" i="6"/>
  <c r="S109" i="6"/>
  <c r="S108" i="6"/>
  <c r="S107" i="6"/>
  <c r="S106" i="6"/>
  <c r="S104" i="6"/>
  <c r="S103" i="6"/>
  <c r="S102" i="6"/>
  <c r="S101" i="6"/>
  <c r="S100" i="6"/>
  <c r="S99" i="6"/>
  <c r="S98" i="6"/>
  <c r="S97" i="6"/>
  <c r="S95" i="6"/>
  <c r="S93" i="6"/>
  <c r="S92" i="6" s="1"/>
  <c r="S91" i="6"/>
  <c r="S89" i="6"/>
  <c r="S88" i="6"/>
  <c r="S86" i="6"/>
  <c r="S85" i="6"/>
  <c r="S83" i="6"/>
  <c r="S82" i="6"/>
  <c r="S81" i="6"/>
  <c r="S80" i="6"/>
  <c r="S79" i="6"/>
  <c r="S78" i="6"/>
  <c r="S77" i="6"/>
  <c r="S74" i="6"/>
  <c r="S73" i="6"/>
  <c r="S72" i="6"/>
  <c r="S70" i="6"/>
  <c r="S69" i="6"/>
  <c r="S66" i="6"/>
  <c r="S65" i="6"/>
  <c r="S63" i="6"/>
  <c r="S62" i="6"/>
  <c r="S61" i="6"/>
  <c r="S60" i="6"/>
  <c r="S58" i="6"/>
  <c r="S57" i="6"/>
  <c r="S56" i="6"/>
  <c r="S55" i="6"/>
  <c r="S54" i="6"/>
  <c r="S53" i="6"/>
  <c r="S50" i="6"/>
  <c r="S49" i="6"/>
  <c r="S48" i="6"/>
  <c r="S46" i="6"/>
  <c r="S44" i="6"/>
  <c r="S43" i="6"/>
  <c r="S42" i="6"/>
  <c r="S41" i="6"/>
  <c r="S40" i="6"/>
  <c r="S39" i="6"/>
  <c r="S37" i="6"/>
  <c r="S36" i="6"/>
  <c r="S34" i="6"/>
  <c r="S33" i="6"/>
  <c r="S32" i="6"/>
  <c r="S30" i="6"/>
  <c r="S29" i="6"/>
  <c r="S28" i="6"/>
  <c r="S27" i="6"/>
  <c r="S26" i="6"/>
  <c r="S25" i="6"/>
  <c r="S24" i="6"/>
  <c r="S23" i="6"/>
  <c r="S20" i="6"/>
  <c r="S19" i="6"/>
  <c r="S18" i="6"/>
  <c r="S17" i="6"/>
  <c r="S16" i="6"/>
  <c r="S15" i="6"/>
  <c r="S14" i="6"/>
  <c r="S12" i="6"/>
  <c r="S11" i="6"/>
  <c r="S10" i="6"/>
  <c r="S9" i="6"/>
  <c r="R180" i="6"/>
  <c r="R179" i="6"/>
  <c r="R178" i="6"/>
  <c r="R176" i="6"/>
  <c r="R175" i="6"/>
  <c r="R174" i="6"/>
  <c r="R173" i="6"/>
  <c r="R172" i="6" s="1"/>
  <c r="R171" i="6"/>
  <c r="R170" i="6"/>
  <c r="R169" i="6"/>
  <c r="R168" i="6"/>
  <c r="R167" i="6"/>
  <c r="R165" i="6"/>
  <c r="R164" i="6"/>
  <c r="R163" i="6"/>
  <c r="R162" i="6"/>
  <c r="R160" i="6"/>
  <c r="R159" i="6"/>
  <c r="R158" i="6"/>
  <c r="R157" i="6"/>
  <c r="R155" i="6"/>
  <c r="R154" i="6"/>
  <c r="R153" i="6"/>
  <c r="R138" i="6"/>
  <c r="R137" i="6"/>
  <c r="R136" i="6"/>
  <c r="R135" i="6"/>
  <c r="R134" i="6"/>
  <c r="R133" i="6"/>
  <c r="R131" i="6"/>
  <c r="R129" i="6"/>
  <c r="R128" i="6"/>
  <c r="R127" i="6"/>
  <c r="R126" i="6"/>
  <c r="R125" i="6"/>
  <c r="R124" i="6"/>
  <c r="R123" i="6"/>
  <c r="R122" i="6"/>
  <c r="R120" i="6"/>
  <c r="R118" i="6"/>
  <c r="R117" i="6"/>
  <c r="R116" i="6"/>
  <c r="R115" i="6"/>
  <c r="R114" i="6"/>
  <c r="R113" i="6"/>
  <c r="R111" i="6"/>
  <c r="R110" i="6"/>
  <c r="R109" i="6"/>
  <c r="R108" i="6"/>
  <c r="R107" i="6"/>
  <c r="R106" i="6"/>
  <c r="R104" i="6"/>
  <c r="R103" i="6"/>
  <c r="R102" i="6"/>
  <c r="R101" i="6"/>
  <c r="R100" i="6"/>
  <c r="R99" i="6"/>
  <c r="R98" i="6"/>
  <c r="R97" i="6"/>
  <c r="R95" i="6"/>
  <c r="R93" i="6"/>
  <c r="R92" i="6" s="1"/>
  <c r="R91" i="6"/>
  <c r="R89" i="6"/>
  <c r="R88" i="6"/>
  <c r="R86" i="6"/>
  <c r="R85" i="6"/>
  <c r="R83" i="6"/>
  <c r="R82" i="6"/>
  <c r="R81" i="6"/>
  <c r="R80" i="6"/>
  <c r="R79" i="6"/>
  <c r="R78" i="6"/>
  <c r="R77" i="6"/>
  <c r="R74" i="6"/>
  <c r="R73" i="6"/>
  <c r="R72" i="6"/>
  <c r="R70" i="6"/>
  <c r="R69" i="6"/>
  <c r="R66" i="6"/>
  <c r="R65" i="6"/>
  <c r="R63" i="6"/>
  <c r="R62" i="6"/>
  <c r="R61" i="6"/>
  <c r="R60" i="6"/>
  <c r="R58" i="6"/>
  <c r="R57" i="6"/>
  <c r="R56" i="6"/>
  <c r="R55" i="6"/>
  <c r="R54" i="6"/>
  <c r="R53" i="6"/>
  <c r="R50" i="6"/>
  <c r="R49" i="6"/>
  <c r="R48" i="6"/>
  <c r="R46" i="6"/>
  <c r="R44" i="6"/>
  <c r="R43" i="6"/>
  <c r="R42" i="6"/>
  <c r="R41" i="6"/>
  <c r="R40" i="6"/>
  <c r="R39" i="6"/>
  <c r="R37" i="6"/>
  <c r="R36" i="6"/>
  <c r="R34" i="6"/>
  <c r="R33" i="6"/>
  <c r="R32" i="6"/>
  <c r="R30" i="6"/>
  <c r="R29" i="6"/>
  <c r="R28" i="6"/>
  <c r="R27" i="6"/>
  <c r="R26" i="6"/>
  <c r="R25" i="6"/>
  <c r="R24" i="6"/>
  <c r="R23" i="6"/>
  <c r="R20" i="6"/>
  <c r="R19" i="6"/>
  <c r="R18" i="6"/>
  <c r="R17" i="6"/>
  <c r="R16" i="6"/>
  <c r="R15" i="6"/>
  <c r="R14" i="6"/>
  <c r="R12" i="6"/>
  <c r="R11" i="6"/>
  <c r="R10" i="6"/>
  <c r="R9" i="6"/>
  <c r="Q180" i="6"/>
  <c r="Q179" i="6"/>
  <c r="Q178" i="6"/>
  <c r="Q176" i="6"/>
  <c r="P176" i="6" s="1"/>
  <c r="Q175" i="6"/>
  <c r="Q174" i="6"/>
  <c r="Q173" i="6"/>
  <c r="Q171" i="6"/>
  <c r="P171" i="6" s="1"/>
  <c r="Q170" i="6"/>
  <c r="Q169" i="6"/>
  <c r="Q168" i="6"/>
  <c r="Q167" i="6"/>
  <c r="Q165" i="6"/>
  <c r="Q164" i="6"/>
  <c r="Q163" i="6"/>
  <c r="Q162" i="6"/>
  <c r="P162" i="6" s="1"/>
  <c r="Q160" i="6"/>
  <c r="Q159" i="6"/>
  <c r="Q158" i="6"/>
  <c r="Q157" i="6"/>
  <c r="P157" i="6" s="1"/>
  <c r="Q155" i="6"/>
  <c r="Q154" i="6"/>
  <c r="Q153" i="6"/>
  <c r="Q138" i="6"/>
  <c r="Q137" i="6"/>
  <c r="Q136" i="6"/>
  <c r="P136" i="6" s="1"/>
  <c r="Q135" i="6"/>
  <c r="Q134" i="6"/>
  <c r="Q133" i="6"/>
  <c r="Q131" i="6"/>
  <c r="P131" i="6" s="1"/>
  <c r="Q129" i="6"/>
  <c r="Q128" i="6"/>
  <c r="Q127" i="6"/>
  <c r="Q126" i="6"/>
  <c r="P126" i="6" s="1"/>
  <c r="Q125" i="6"/>
  <c r="Q124" i="6"/>
  <c r="Q123" i="6"/>
  <c r="Q122" i="6"/>
  <c r="Q120" i="6"/>
  <c r="Q118" i="6"/>
  <c r="Q117" i="6"/>
  <c r="Q116" i="6"/>
  <c r="P116" i="6" s="1"/>
  <c r="Q115" i="6"/>
  <c r="Q114" i="6"/>
  <c r="Q113" i="6"/>
  <c r="Q111" i="6"/>
  <c r="P111" i="6" s="1"/>
  <c r="Q110" i="6"/>
  <c r="Q109" i="6"/>
  <c r="Q108" i="6"/>
  <c r="Q107" i="6"/>
  <c r="P107" i="6" s="1"/>
  <c r="Q106" i="6"/>
  <c r="Q104" i="6"/>
  <c r="Q103" i="6"/>
  <c r="Q102" i="6"/>
  <c r="Q101" i="6"/>
  <c r="Q100" i="6"/>
  <c r="Q98" i="6"/>
  <c r="Q99" i="6"/>
  <c r="Q97" i="6"/>
  <c r="Q95" i="6"/>
  <c r="Q93" i="6"/>
  <c r="Q91" i="6"/>
  <c r="Q89" i="6"/>
  <c r="Q88" i="6"/>
  <c r="Q86" i="6"/>
  <c r="Q85" i="6"/>
  <c r="Q83" i="6"/>
  <c r="Q82" i="6"/>
  <c r="Q81" i="6"/>
  <c r="Q80" i="6"/>
  <c r="Q79" i="6"/>
  <c r="Q78" i="6"/>
  <c r="Q77" i="6"/>
  <c r="Q74" i="6"/>
  <c r="Q73" i="6"/>
  <c r="Q72" i="6"/>
  <c r="Q70" i="6"/>
  <c r="Q69" i="6"/>
  <c r="Q66" i="6"/>
  <c r="Q65" i="6"/>
  <c r="Q63" i="6"/>
  <c r="Q62" i="6"/>
  <c r="Q61" i="6"/>
  <c r="Q60" i="6"/>
  <c r="Q58" i="6"/>
  <c r="Q57" i="6"/>
  <c r="Q56" i="6"/>
  <c r="Q55" i="6"/>
  <c r="Q54" i="6"/>
  <c r="Q53" i="6"/>
  <c r="Q50" i="6"/>
  <c r="Q49" i="6"/>
  <c r="Q48" i="6"/>
  <c r="Q46" i="6"/>
  <c r="Q44" i="6"/>
  <c r="Q43" i="6"/>
  <c r="Q42" i="6"/>
  <c r="Q41" i="6"/>
  <c r="Q40" i="6"/>
  <c r="Q39" i="6"/>
  <c r="Q37" i="6"/>
  <c r="Q36" i="6"/>
  <c r="Q34" i="6"/>
  <c r="Q33" i="6"/>
  <c r="Q32" i="6"/>
  <c r="Q30" i="6"/>
  <c r="Q29" i="6"/>
  <c r="Q28" i="6"/>
  <c r="Q27" i="6"/>
  <c r="Q26" i="6"/>
  <c r="Q25" i="6"/>
  <c r="Q24" i="6"/>
  <c r="Q23" i="6"/>
  <c r="Q20" i="6"/>
  <c r="Q19" i="6"/>
  <c r="Q18" i="6"/>
  <c r="Q17" i="6"/>
  <c r="Q16" i="6"/>
  <c r="Q15" i="6"/>
  <c r="Q14" i="6"/>
  <c r="Q12" i="6"/>
  <c r="Q11" i="6"/>
  <c r="Q10" i="6"/>
  <c r="Q9" i="6"/>
  <c r="H140" i="5"/>
  <c r="H141" i="5"/>
  <c r="H142" i="5"/>
  <c r="H143" i="5"/>
  <c r="H144" i="5"/>
  <c r="H145" i="5"/>
  <c r="H146" i="5"/>
  <c r="H147" i="5"/>
  <c r="H148" i="5"/>
  <c r="H149" i="5"/>
  <c r="H139" i="5"/>
  <c r="H115" i="5"/>
  <c r="H116" i="5"/>
  <c r="H117" i="5"/>
  <c r="H118" i="5"/>
  <c r="H119" i="5"/>
  <c r="H120" i="5"/>
  <c r="H121" i="5"/>
  <c r="H123" i="5"/>
  <c r="H124" i="5"/>
  <c r="H125" i="5"/>
  <c r="H126" i="5"/>
  <c r="H127" i="5"/>
  <c r="H128" i="5"/>
  <c r="H129" i="5"/>
  <c r="H131" i="5"/>
  <c r="H132" i="5"/>
  <c r="H133" i="5"/>
  <c r="H134" i="5"/>
  <c r="H135" i="5"/>
  <c r="H136" i="5"/>
  <c r="H137" i="5"/>
  <c r="H114" i="5"/>
  <c r="H111" i="5"/>
  <c r="H112" i="5"/>
  <c r="H110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63" i="5"/>
  <c r="H55" i="5"/>
  <c r="H56" i="5"/>
  <c r="H57" i="5"/>
  <c r="H58" i="5"/>
  <c r="H59" i="5"/>
  <c r="H60" i="5"/>
  <c r="H61" i="5"/>
  <c r="H54" i="5"/>
  <c r="H52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31" i="5"/>
  <c r="H20" i="5"/>
  <c r="H21" i="5"/>
  <c r="H22" i="5"/>
  <c r="H23" i="5"/>
  <c r="H24" i="5"/>
  <c r="H25" i="5"/>
  <c r="H26" i="5"/>
  <c r="H27" i="5"/>
  <c r="H28" i="5"/>
  <c r="H29" i="5"/>
  <c r="H19" i="5"/>
  <c r="H11" i="5"/>
  <c r="H12" i="5"/>
  <c r="H13" i="5"/>
  <c r="H14" i="5"/>
  <c r="H15" i="5"/>
  <c r="H16" i="5"/>
  <c r="H10" i="5"/>
  <c r="H8" i="5"/>
  <c r="H6" i="5"/>
  <c r="T12" i="6" l="1"/>
  <c r="T17" i="6"/>
  <c r="T23" i="6"/>
  <c r="T27" i="6"/>
  <c r="T32" i="6"/>
  <c r="T37" i="6"/>
  <c r="W177" i="6"/>
  <c r="T48" i="6"/>
  <c r="T54" i="6"/>
  <c r="T58" i="6"/>
  <c r="T63" i="6"/>
  <c r="T70" i="6"/>
  <c r="T77" i="6"/>
  <c r="T81" i="6"/>
  <c r="T86" i="6"/>
  <c r="T103" i="6"/>
  <c r="T108" i="6"/>
  <c r="T113" i="6"/>
  <c r="T123" i="6"/>
  <c r="T127" i="6"/>
  <c r="T133" i="6"/>
  <c r="T137" i="6"/>
  <c r="T153" i="6"/>
  <c r="T158" i="6"/>
  <c r="T163" i="6"/>
  <c r="T168" i="6"/>
  <c r="W64" i="6"/>
  <c r="W71" i="6"/>
  <c r="W87" i="6"/>
  <c r="V68" i="6"/>
  <c r="P10" i="6"/>
  <c r="P106" i="6"/>
  <c r="T171" i="6"/>
  <c r="V84" i="6"/>
  <c r="T10" i="6"/>
  <c r="T15" i="6"/>
  <c r="T19" i="6"/>
  <c r="T25" i="6"/>
  <c r="T29" i="6"/>
  <c r="T34" i="6"/>
  <c r="T40" i="6"/>
  <c r="T44" i="6"/>
  <c r="T50" i="6"/>
  <c r="T56" i="6"/>
  <c r="T61" i="6"/>
  <c r="T66" i="6"/>
  <c r="T73" i="6"/>
  <c r="T79" i="6"/>
  <c r="T83" i="6"/>
  <c r="T89" i="6"/>
  <c r="T101" i="6"/>
  <c r="T110" i="6"/>
  <c r="T115" i="6"/>
  <c r="T120" i="6"/>
  <c r="T125" i="6"/>
  <c r="T129" i="6"/>
  <c r="T135" i="6"/>
  <c r="T155" i="6"/>
  <c r="T160" i="6"/>
  <c r="T165" i="6"/>
  <c r="T170" i="6"/>
  <c r="T175" i="6"/>
  <c r="T180" i="6"/>
  <c r="U68" i="6"/>
  <c r="U84" i="6"/>
  <c r="U90" i="6"/>
  <c r="U121" i="6"/>
  <c r="U119" i="6" s="1"/>
  <c r="V64" i="6"/>
  <c r="V71" i="6"/>
  <c r="V87" i="6"/>
  <c r="V177" i="6"/>
  <c r="W68" i="6"/>
  <c r="W67" i="6" s="1"/>
  <c r="W84" i="6"/>
  <c r="W90" i="6"/>
  <c r="T99" i="6"/>
  <c r="T117" i="6"/>
  <c r="Q177" i="6"/>
  <c r="R90" i="6"/>
  <c r="P11" i="6"/>
  <c r="P16" i="6"/>
  <c r="P20" i="6"/>
  <c r="P26" i="6"/>
  <c r="P30" i="6"/>
  <c r="P36" i="6"/>
  <c r="P41" i="6"/>
  <c r="P46" i="6"/>
  <c r="P53" i="6"/>
  <c r="P57" i="6"/>
  <c r="P62" i="6"/>
  <c r="P69" i="6"/>
  <c r="P74" i="6"/>
  <c r="P80" i="6"/>
  <c r="P85" i="6"/>
  <c r="P91" i="6"/>
  <c r="P102" i="6"/>
  <c r="P98" i="6"/>
  <c r="S31" i="6"/>
  <c r="S112" i="6"/>
  <c r="P12" i="6"/>
  <c r="P17" i="6"/>
  <c r="P23" i="6"/>
  <c r="P27" i="6"/>
  <c r="P37" i="6"/>
  <c r="P42" i="6"/>
  <c r="P48" i="6"/>
  <c r="P54" i="6"/>
  <c r="P58" i="6"/>
  <c r="P63" i="6"/>
  <c r="P70" i="6"/>
  <c r="P77" i="6"/>
  <c r="P81" i="6"/>
  <c r="P86" i="6"/>
  <c r="P93" i="6"/>
  <c r="P92" i="6" s="1"/>
  <c r="P103" i="6"/>
  <c r="P108" i="6"/>
  <c r="P113" i="6"/>
  <c r="P117" i="6"/>
  <c r="P123" i="6"/>
  <c r="P127" i="6"/>
  <c r="P137" i="6"/>
  <c r="P158" i="6"/>
  <c r="P163" i="6"/>
  <c r="P168" i="6"/>
  <c r="P178" i="6"/>
  <c r="T18" i="6"/>
  <c r="T24" i="6"/>
  <c r="T28" i="6"/>
  <c r="T33" i="6"/>
  <c r="T31" i="6" s="1"/>
  <c r="T43" i="6"/>
  <c r="T49" i="6"/>
  <c r="T78" i="6"/>
  <c r="T82" i="6"/>
  <c r="T95" i="6"/>
  <c r="T100" i="6"/>
  <c r="T104" i="6"/>
  <c r="T109" i="6"/>
  <c r="T114" i="6"/>
  <c r="T118" i="6"/>
  <c r="T124" i="6"/>
  <c r="P14" i="6"/>
  <c r="P33" i="6"/>
  <c r="P60" i="6"/>
  <c r="P65" i="6"/>
  <c r="P109" i="6"/>
  <c r="P114" i="6"/>
  <c r="P118" i="6"/>
  <c r="P25" i="6"/>
  <c r="P83" i="6"/>
  <c r="R96" i="6"/>
  <c r="R105" i="6"/>
  <c r="S22" i="6"/>
  <c r="S152" i="6"/>
  <c r="S177" i="6"/>
  <c r="T128" i="6"/>
  <c r="T134" i="6"/>
  <c r="T138" i="6"/>
  <c r="T154" i="6"/>
  <c r="T159" i="6"/>
  <c r="T164" i="6"/>
  <c r="T169" i="6"/>
  <c r="T174" i="6"/>
  <c r="T179" i="6"/>
  <c r="V8" i="6"/>
  <c r="V13" i="6"/>
  <c r="T36" i="6"/>
  <c r="V38" i="6"/>
  <c r="V35" i="6" s="1"/>
  <c r="T46" i="6"/>
  <c r="V52" i="6"/>
  <c r="T57" i="6"/>
  <c r="V59" i="6"/>
  <c r="T80" i="6"/>
  <c r="T91" i="6"/>
  <c r="V121" i="6"/>
  <c r="V119" i="6" s="1"/>
  <c r="T131" i="6"/>
  <c r="V156" i="6"/>
  <c r="V161" i="6"/>
  <c r="V166" i="6"/>
  <c r="W8" i="6"/>
  <c r="W13" i="6"/>
  <c r="W38" i="6"/>
  <c r="W35" i="6" s="1"/>
  <c r="W59" i="6"/>
  <c r="W105" i="6"/>
  <c r="R68" i="6"/>
  <c r="R84" i="6"/>
  <c r="S64" i="6"/>
  <c r="S71" i="6"/>
  <c r="S87" i="6"/>
  <c r="V31" i="6"/>
  <c r="V47" i="6"/>
  <c r="V45" i="6" s="1"/>
  <c r="V112" i="6"/>
  <c r="V152" i="6"/>
  <c r="W96" i="6"/>
  <c r="Q71" i="6"/>
  <c r="Q87" i="6"/>
  <c r="R161" i="6"/>
  <c r="S8" i="6"/>
  <c r="S13" i="6"/>
  <c r="S38" i="6"/>
  <c r="S35" i="6" s="1"/>
  <c r="U96" i="6"/>
  <c r="U105" i="6"/>
  <c r="V22" i="6"/>
  <c r="V76" i="6"/>
  <c r="V132" i="6"/>
  <c r="V130" i="6" s="1"/>
  <c r="P15" i="6"/>
  <c r="P19" i="6"/>
  <c r="P29" i="6"/>
  <c r="P34" i="6"/>
  <c r="P40" i="6"/>
  <c r="P44" i="6"/>
  <c r="P50" i="6"/>
  <c r="P56" i="6"/>
  <c r="P61" i="6"/>
  <c r="P66" i="6"/>
  <c r="P73" i="6"/>
  <c r="P79" i="6"/>
  <c r="P89" i="6"/>
  <c r="P101" i="6"/>
  <c r="P110" i="6"/>
  <c r="P115" i="6"/>
  <c r="P120" i="6"/>
  <c r="P125" i="6"/>
  <c r="P129" i="6"/>
  <c r="P135" i="6"/>
  <c r="P155" i="6"/>
  <c r="P160" i="6"/>
  <c r="P165" i="6"/>
  <c r="P170" i="6"/>
  <c r="P175" i="6"/>
  <c r="P180" i="6"/>
  <c r="R31" i="6"/>
  <c r="S96" i="6"/>
  <c r="Q47" i="6"/>
  <c r="Q45" i="6" s="1"/>
  <c r="T93" i="6"/>
  <c r="T92" i="6" s="1"/>
  <c r="P99" i="6"/>
  <c r="P9" i="6"/>
  <c r="R13" i="6"/>
  <c r="P18" i="6"/>
  <c r="R38" i="6"/>
  <c r="R35" i="6" s="1"/>
  <c r="R59" i="6"/>
  <c r="R64" i="6"/>
  <c r="R71" i="6"/>
  <c r="R87" i="6"/>
  <c r="R156" i="6"/>
  <c r="R177" i="6"/>
  <c r="S52" i="6"/>
  <c r="S68" i="6"/>
  <c r="S84" i="6"/>
  <c r="S90" i="6"/>
  <c r="S121" i="6"/>
  <c r="S119" i="6" s="1"/>
  <c r="S132" i="6"/>
  <c r="S130" i="6" s="1"/>
  <c r="S156" i="6"/>
  <c r="S161" i="6"/>
  <c r="S166" i="6"/>
  <c r="Q64" i="6"/>
  <c r="W132" i="6"/>
  <c r="W130" i="6" s="1"/>
  <c r="W152" i="6"/>
  <c r="P122" i="6"/>
  <c r="Q121" i="6"/>
  <c r="Q119" i="6" s="1"/>
  <c r="Q8" i="6"/>
  <c r="Q38" i="6"/>
  <c r="Q35" i="6" s="1"/>
  <c r="Q59" i="6"/>
  <c r="P88" i="6"/>
  <c r="Q31" i="6"/>
  <c r="Q132" i="6"/>
  <c r="Q130" i="6" s="1"/>
  <c r="P133" i="6"/>
  <c r="Q152" i="6"/>
  <c r="P153" i="6"/>
  <c r="Q172" i="6"/>
  <c r="P173" i="6"/>
  <c r="P172" i="6" s="1"/>
  <c r="S47" i="6"/>
  <c r="S45" i="6" s="1"/>
  <c r="S76" i="6"/>
  <c r="R8" i="6"/>
  <c r="Q22" i="6"/>
  <c r="P32" i="6"/>
  <c r="Q92" i="6"/>
  <c r="Q90" i="6" s="1"/>
  <c r="Q161" i="6"/>
  <c r="U8" i="6"/>
  <c r="T9" i="6"/>
  <c r="U13" i="6"/>
  <c r="T14" i="6"/>
  <c r="T39" i="6"/>
  <c r="T55" i="6"/>
  <c r="U52" i="6"/>
  <c r="U59" i="6"/>
  <c r="T60" i="6"/>
  <c r="U64" i="6"/>
  <c r="T65" i="6"/>
  <c r="U71" i="6"/>
  <c r="T72" i="6"/>
  <c r="U87" i="6"/>
  <c r="T88" i="6"/>
  <c r="P167" i="6"/>
  <c r="Q166" i="6"/>
  <c r="Q13" i="6"/>
  <c r="P28" i="6"/>
  <c r="P43" i="6"/>
  <c r="P49" i="6"/>
  <c r="P47" i="6" s="1"/>
  <c r="P78" i="6"/>
  <c r="P82" i="6"/>
  <c r="P95" i="6"/>
  <c r="P100" i="6"/>
  <c r="P104" i="6"/>
  <c r="P124" i="6"/>
  <c r="P128" i="6"/>
  <c r="P134" i="6"/>
  <c r="P138" i="6"/>
  <c r="P154" i="6"/>
  <c r="P159" i="6"/>
  <c r="P164" i="6"/>
  <c r="P169" i="6"/>
  <c r="P174" i="6"/>
  <c r="P179" i="6"/>
  <c r="R52" i="6"/>
  <c r="R121" i="6"/>
  <c r="R119" i="6" s="1"/>
  <c r="R166" i="6"/>
  <c r="S59" i="6"/>
  <c r="Q76" i="6"/>
  <c r="P39" i="6"/>
  <c r="P72" i="6"/>
  <c r="P24" i="6"/>
  <c r="P55" i="6"/>
  <c r="Q96" i="6"/>
  <c r="P97" i="6"/>
  <c r="Q105" i="6"/>
  <c r="R22" i="6"/>
  <c r="R47" i="6"/>
  <c r="R45" i="6" s="1"/>
  <c r="R76" i="6"/>
  <c r="R112" i="6"/>
  <c r="R132" i="6"/>
  <c r="R130" i="6" s="1"/>
  <c r="R152" i="6"/>
  <c r="S105" i="6"/>
  <c r="Q52" i="6"/>
  <c r="Q68" i="6"/>
  <c r="Q84" i="6"/>
  <c r="Q112" i="6"/>
  <c r="Q156" i="6"/>
  <c r="T11" i="6"/>
  <c r="T16" i="6"/>
  <c r="T20" i="6"/>
  <c r="T26" i="6"/>
  <c r="T30" i="6"/>
  <c r="T53" i="6"/>
  <c r="T62" i="6"/>
  <c r="T69" i="6"/>
  <c r="T68" i="6" s="1"/>
  <c r="T74" i="6"/>
  <c r="T85" i="6"/>
  <c r="T98" i="6"/>
  <c r="T102" i="6"/>
  <c r="T107" i="6"/>
  <c r="T111" i="6"/>
  <c r="T116" i="6"/>
  <c r="T122" i="6"/>
  <c r="T126" i="6"/>
  <c r="T136" i="6"/>
  <c r="T157" i="6"/>
  <c r="T162" i="6"/>
  <c r="T167" i="6"/>
  <c r="T176" i="6"/>
  <c r="W52" i="6"/>
  <c r="W121" i="6"/>
  <c r="W119" i="6" s="1"/>
  <c r="W156" i="6"/>
  <c r="W161" i="6"/>
  <c r="W166" i="6"/>
  <c r="U161" i="6"/>
  <c r="U22" i="6"/>
  <c r="U31" i="6"/>
  <c r="U47" i="6"/>
  <c r="U45" i="6" s="1"/>
  <c r="U76" i="6"/>
  <c r="U112" i="6"/>
  <c r="U132" i="6"/>
  <c r="U130" i="6" s="1"/>
  <c r="U152" i="6"/>
  <c r="V96" i="6"/>
  <c r="V105" i="6"/>
  <c r="W22" i="6"/>
  <c r="W31" i="6"/>
  <c r="W47" i="6"/>
  <c r="W45" i="6" s="1"/>
  <c r="W76" i="6"/>
  <c r="W112" i="6"/>
  <c r="V90" i="6"/>
  <c r="U156" i="6"/>
  <c r="U166" i="6"/>
  <c r="T173" i="6"/>
  <c r="T172" i="6" s="1"/>
  <c r="T97" i="6"/>
  <c r="T106" i="6"/>
  <c r="E138" i="5"/>
  <c r="E12" i="7" s="1"/>
  <c r="F138" i="5"/>
  <c r="F12" i="7" s="1"/>
  <c r="E113" i="5"/>
  <c r="F113" i="5"/>
  <c r="E109" i="5"/>
  <c r="F109" i="5"/>
  <c r="E62" i="5"/>
  <c r="E28" i="7" s="1"/>
  <c r="F62" i="5"/>
  <c r="E53" i="5"/>
  <c r="F53" i="5"/>
  <c r="E30" i="5"/>
  <c r="F30" i="5"/>
  <c r="E18" i="5"/>
  <c r="F18" i="5"/>
  <c r="E9" i="5"/>
  <c r="F9" i="5"/>
  <c r="E7" i="5"/>
  <c r="F7" i="5"/>
  <c r="E5" i="5"/>
  <c r="F5" i="5"/>
  <c r="F17" i="5" l="1"/>
  <c r="E108" i="5"/>
  <c r="E8" i="7" s="1"/>
  <c r="T47" i="6"/>
  <c r="E4" i="5"/>
  <c r="E26" i="7" s="1"/>
  <c r="F27" i="7"/>
  <c r="E17" i="5"/>
  <c r="E27" i="7"/>
  <c r="W75" i="6"/>
  <c r="F108" i="5"/>
  <c r="F8" i="7" s="1"/>
  <c r="F28" i="7"/>
  <c r="T84" i="6"/>
  <c r="U94" i="6"/>
  <c r="T71" i="6"/>
  <c r="P64" i="6"/>
  <c r="T112" i="6"/>
  <c r="P8" i="6"/>
  <c r="W51" i="6"/>
  <c r="P31" i="6"/>
  <c r="S21" i="6"/>
  <c r="P90" i="6"/>
  <c r="P68" i="6"/>
  <c r="T152" i="6"/>
  <c r="P84" i="6"/>
  <c r="Q51" i="6"/>
  <c r="V67" i="6"/>
  <c r="P71" i="6"/>
  <c r="V75" i="6"/>
  <c r="T156" i="6"/>
  <c r="T132" i="6"/>
  <c r="T130" i="6" s="1"/>
  <c r="W7" i="6"/>
  <c r="P112" i="6"/>
  <c r="T161" i="6"/>
  <c r="T52" i="6"/>
  <c r="R7" i="6"/>
  <c r="R67" i="6"/>
  <c r="U67" i="6"/>
  <c r="T87" i="6"/>
  <c r="T64" i="6"/>
  <c r="T45" i="6"/>
  <c r="P45" i="6"/>
  <c r="R51" i="6"/>
  <c r="P161" i="6"/>
  <c r="T166" i="6"/>
  <c r="P59" i="6"/>
  <c r="Q21" i="6"/>
  <c r="R21" i="6"/>
  <c r="P87" i="6"/>
  <c r="T90" i="6"/>
  <c r="V7" i="6"/>
  <c r="R94" i="6"/>
  <c r="V51" i="6"/>
  <c r="P105" i="6"/>
  <c r="P13" i="6"/>
  <c r="T76" i="6"/>
  <c r="P38" i="6"/>
  <c r="S67" i="6"/>
  <c r="S94" i="6"/>
  <c r="R75" i="6"/>
  <c r="V21" i="6"/>
  <c r="W94" i="6"/>
  <c r="S7" i="6"/>
  <c r="S51" i="6"/>
  <c r="U151" i="6"/>
  <c r="V151" i="6"/>
  <c r="T22" i="6"/>
  <c r="T21" i="6" s="1"/>
  <c r="P96" i="6"/>
  <c r="P22" i="6"/>
  <c r="P76" i="6"/>
  <c r="S151" i="6"/>
  <c r="U21" i="6"/>
  <c r="W151" i="6"/>
  <c r="P177" i="6"/>
  <c r="P156" i="6"/>
  <c r="U7" i="6"/>
  <c r="S75" i="6"/>
  <c r="T96" i="6"/>
  <c r="W21" i="6"/>
  <c r="T59" i="6"/>
  <c r="T8" i="6"/>
  <c r="Q67" i="6"/>
  <c r="P52" i="6"/>
  <c r="P166" i="6"/>
  <c r="P152" i="6"/>
  <c r="T121" i="6"/>
  <c r="T119" i="6" s="1"/>
  <c r="T67" i="6"/>
  <c r="Q75" i="6"/>
  <c r="U51" i="6"/>
  <c r="Q151" i="6"/>
  <c r="Q7" i="6"/>
  <c r="T105" i="6"/>
  <c r="V94" i="6"/>
  <c r="R151" i="6"/>
  <c r="T13" i="6"/>
  <c r="P132" i="6"/>
  <c r="P130" i="6" s="1"/>
  <c r="P121" i="6"/>
  <c r="P119" i="6" s="1"/>
  <c r="F4" i="5"/>
  <c r="F26" i="7" s="1"/>
  <c r="E3" i="5" l="1"/>
  <c r="F3" i="5"/>
  <c r="F36" i="7"/>
  <c r="E150" i="5"/>
  <c r="E4" i="7"/>
  <c r="E36" i="7"/>
  <c r="P7" i="6"/>
  <c r="P67" i="6"/>
  <c r="P21" i="6"/>
  <c r="T151" i="6"/>
  <c r="T51" i="6"/>
  <c r="T94" i="6"/>
  <c r="P51" i="6"/>
  <c r="T7" i="6"/>
  <c r="P94" i="6"/>
  <c r="P151" i="6"/>
  <c r="G9" i="13"/>
  <c r="E21" i="7" l="1"/>
  <c r="E16" i="7"/>
  <c r="F150" i="5"/>
  <c r="F4" i="7"/>
  <c r="B30" i="7"/>
  <c r="C30" i="7"/>
  <c r="D30" i="7"/>
  <c r="G30" i="7"/>
  <c r="H30" i="7"/>
  <c r="C29" i="7"/>
  <c r="D29" i="7"/>
  <c r="G29" i="7"/>
  <c r="H29" i="7"/>
  <c r="F21" i="7" l="1"/>
  <c r="F16" i="7"/>
  <c r="E29" i="13"/>
  <c r="I46" i="13"/>
  <c r="H15" i="13"/>
  <c r="H14" i="13"/>
  <c r="H12" i="13"/>
  <c r="P49" i="13"/>
  <c r="W48" i="13"/>
  <c r="N46" i="13" l="1"/>
  <c r="E48" i="13" l="1"/>
  <c r="P37" i="13"/>
  <c r="O37" i="13"/>
  <c r="P36" i="13"/>
  <c r="O36" i="13" s="1"/>
  <c r="C35" i="12" l="1"/>
  <c r="C91" i="5" l="1"/>
  <c r="C88" i="5"/>
  <c r="T25" i="13" l="1"/>
  <c r="T18" i="13"/>
  <c r="T9" i="13"/>
  <c r="T48" i="13" l="1"/>
  <c r="T7" i="13"/>
  <c r="D138" i="5" l="1"/>
  <c r="AE180" i="6" l="1"/>
  <c r="AE179" i="6"/>
  <c r="AE178" i="6"/>
  <c r="AE176" i="6"/>
  <c r="AE175" i="6"/>
  <c r="AE174" i="6"/>
  <c r="AE173" i="6"/>
  <c r="AE171" i="6"/>
  <c r="AE170" i="6"/>
  <c r="AE169" i="6"/>
  <c r="AE168" i="6"/>
  <c r="AE167" i="6"/>
  <c r="AE165" i="6"/>
  <c r="AE164" i="6"/>
  <c r="AE163" i="6"/>
  <c r="AE162" i="6"/>
  <c r="AE160" i="6"/>
  <c r="AE159" i="6"/>
  <c r="AE158" i="6"/>
  <c r="AE157" i="6"/>
  <c r="AE155" i="6"/>
  <c r="AE154" i="6"/>
  <c r="AE153" i="6"/>
  <c r="AE138" i="6"/>
  <c r="AE137" i="6"/>
  <c r="AE136" i="6"/>
  <c r="AE135" i="6"/>
  <c r="AE134" i="6"/>
  <c r="AE133" i="6"/>
  <c r="AE131" i="6"/>
  <c r="AE129" i="6"/>
  <c r="AE128" i="6"/>
  <c r="AE127" i="6"/>
  <c r="AE126" i="6"/>
  <c r="AE125" i="6"/>
  <c r="AE124" i="6"/>
  <c r="AE123" i="6"/>
  <c r="AE122" i="6"/>
  <c r="AE120" i="6"/>
  <c r="AE50" i="6"/>
  <c r="AD180" i="6"/>
  <c r="AD179" i="6"/>
  <c r="AD178" i="6"/>
  <c r="AD176" i="6"/>
  <c r="AD175" i="6"/>
  <c r="AD174" i="6"/>
  <c r="AD173" i="6"/>
  <c r="AD171" i="6"/>
  <c r="AD170" i="6"/>
  <c r="AD169" i="6"/>
  <c r="AD168" i="6"/>
  <c r="AD167" i="6"/>
  <c r="AD165" i="6"/>
  <c r="AD164" i="6"/>
  <c r="AD163" i="6"/>
  <c r="AD162" i="6"/>
  <c r="AD160" i="6"/>
  <c r="AD159" i="6"/>
  <c r="AD158" i="6"/>
  <c r="AD157" i="6"/>
  <c r="AD155" i="6"/>
  <c r="AD154" i="6"/>
  <c r="AD153" i="6"/>
  <c r="AD138" i="6"/>
  <c r="AD137" i="6"/>
  <c r="AD136" i="6"/>
  <c r="AD135" i="6"/>
  <c r="AD134" i="6"/>
  <c r="AD133" i="6"/>
  <c r="AD131" i="6"/>
  <c r="AD129" i="6"/>
  <c r="AD128" i="6"/>
  <c r="AD127" i="6"/>
  <c r="AD126" i="6"/>
  <c r="AD125" i="6"/>
  <c r="AD124" i="6"/>
  <c r="AD123" i="6"/>
  <c r="AD122" i="6"/>
  <c r="AD120" i="6"/>
  <c r="AD50" i="6"/>
  <c r="AC180" i="6"/>
  <c r="AC179" i="6"/>
  <c r="AC176" i="6"/>
  <c r="AC174" i="6"/>
  <c r="AC171" i="6"/>
  <c r="AC164" i="6"/>
  <c r="AC163" i="6"/>
  <c r="AC159" i="6"/>
  <c r="AC154" i="6"/>
  <c r="AC138" i="6"/>
  <c r="AC135" i="6"/>
  <c r="AC131" i="6"/>
  <c r="AC129" i="6"/>
  <c r="AC128" i="6"/>
  <c r="AC126" i="6"/>
  <c r="AC125" i="6"/>
  <c r="AC122" i="6"/>
  <c r="AC120" i="6"/>
  <c r="AC118" i="6"/>
  <c r="AC116" i="6"/>
  <c r="AC114" i="6"/>
  <c r="AC113" i="6"/>
  <c r="AC104" i="6"/>
  <c r="AC103" i="6"/>
  <c r="AC102" i="6"/>
  <c r="AC101" i="6"/>
  <c r="AC100" i="6"/>
  <c r="AC99" i="6"/>
  <c r="AC98" i="6"/>
  <c r="AC97" i="6"/>
  <c r="AC50" i="6"/>
  <c r="AA180" i="6"/>
  <c r="AA179" i="6"/>
  <c r="AA178" i="6"/>
  <c r="AA176" i="6"/>
  <c r="AA175" i="6"/>
  <c r="AA174" i="6"/>
  <c r="AA173" i="6"/>
  <c r="AA171" i="6"/>
  <c r="AA170" i="6"/>
  <c r="AA169" i="6"/>
  <c r="AA168" i="6"/>
  <c r="AA167" i="6"/>
  <c r="AA165" i="6"/>
  <c r="AA164" i="6"/>
  <c r="AA163" i="6"/>
  <c r="AA162" i="6"/>
  <c r="AA160" i="6"/>
  <c r="AA159" i="6"/>
  <c r="AA158" i="6"/>
  <c r="AA157" i="6"/>
  <c r="AA155" i="6"/>
  <c r="AA154" i="6"/>
  <c r="AA153" i="6"/>
  <c r="AA138" i="6"/>
  <c r="AA137" i="6"/>
  <c r="AA136" i="6"/>
  <c r="AA135" i="6"/>
  <c r="AA134" i="6"/>
  <c r="AA133" i="6"/>
  <c r="AA131" i="6"/>
  <c r="AA129" i="6"/>
  <c r="AA128" i="6"/>
  <c r="AA127" i="6"/>
  <c r="AA126" i="6"/>
  <c r="AA125" i="6"/>
  <c r="AA124" i="6"/>
  <c r="AA123" i="6"/>
  <c r="AA122" i="6"/>
  <c r="AA120" i="6"/>
  <c r="AA118" i="6"/>
  <c r="AA117" i="6"/>
  <c r="AA116" i="6"/>
  <c r="AA115" i="6"/>
  <c r="AA114" i="6"/>
  <c r="AA113" i="6"/>
  <c r="AA111" i="6"/>
  <c r="AA110" i="6"/>
  <c r="AA109" i="6"/>
  <c r="AA108" i="6"/>
  <c r="AA107" i="6"/>
  <c r="AA106" i="6"/>
  <c r="AA104" i="6"/>
  <c r="AA103" i="6"/>
  <c r="AA102" i="6"/>
  <c r="AA101" i="6"/>
  <c r="AA100" i="6"/>
  <c r="AA99" i="6"/>
  <c r="AA98" i="6"/>
  <c r="AA97" i="6"/>
  <c r="AA93" i="6"/>
  <c r="AA89" i="6"/>
  <c r="AA88" i="6"/>
  <c r="AA86" i="6"/>
  <c r="AA85" i="6"/>
  <c r="AA83" i="6"/>
  <c r="AA82" i="6"/>
  <c r="AA81" i="6"/>
  <c r="AA80" i="6"/>
  <c r="AA79" i="6"/>
  <c r="AA77" i="6"/>
  <c r="AA74" i="6"/>
  <c r="AA73" i="6"/>
  <c r="AA72" i="6"/>
  <c r="AA70" i="6"/>
  <c r="AA66" i="6"/>
  <c r="AA65" i="6"/>
  <c r="AA63" i="6"/>
  <c r="AA62" i="6"/>
  <c r="AA61" i="6"/>
  <c r="AA60" i="6"/>
  <c r="AA57" i="6"/>
  <c r="AA56" i="6"/>
  <c r="AA55" i="6"/>
  <c r="AA50" i="6"/>
  <c r="AA48" i="6"/>
  <c r="AA46" i="6"/>
  <c r="AA44" i="6"/>
  <c r="AA43" i="6"/>
  <c r="AA42" i="6"/>
  <c r="AA40" i="6"/>
  <c r="AA39" i="6"/>
  <c r="AA36" i="6"/>
  <c r="AA33" i="6"/>
  <c r="AA29" i="6"/>
  <c r="AA28" i="6"/>
  <c r="AA27" i="6"/>
  <c r="AA26" i="6"/>
  <c r="AA24" i="6"/>
  <c r="AA23" i="6"/>
  <c r="AA19" i="6"/>
  <c r="AA18" i="6"/>
  <c r="AA17" i="6"/>
  <c r="AA15" i="6"/>
  <c r="AA11" i="6"/>
  <c r="AC175" i="6" l="1"/>
  <c r="AC173" i="6"/>
  <c r="AC170" i="6"/>
  <c r="AC169" i="6"/>
  <c r="AC168" i="6"/>
  <c r="AC165" i="6"/>
  <c r="AC162" i="6"/>
  <c r="AC160" i="6"/>
  <c r="AC158" i="6"/>
  <c r="AC157" i="6"/>
  <c r="AC153" i="6"/>
  <c r="AC137" i="6"/>
  <c r="AC136" i="6"/>
  <c r="AC134" i="6"/>
  <c r="AC133" i="6"/>
  <c r="AC127" i="6"/>
  <c r="AC124" i="6"/>
  <c r="AC123" i="6"/>
  <c r="AC167" i="6" l="1"/>
  <c r="AC155" i="6"/>
  <c r="AA12" i="6" l="1"/>
  <c r="Z180" i="6" l="1"/>
  <c r="Z179" i="6"/>
  <c r="Z178" i="6"/>
  <c r="Z176" i="6"/>
  <c r="Z175" i="6"/>
  <c r="Z174" i="6"/>
  <c r="Z173" i="6"/>
  <c r="Z171" i="6"/>
  <c r="Z170" i="6"/>
  <c r="Z169" i="6"/>
  <c r="Z168" i="6"/>
  <c r="Z167" i="6"/>
  <c r="Z165" i="6"/>
  <c r="Z164" i="6"/>
  <c r="Z163" i="6"/>
  <c r="Z162" i="6"/>
  <c r="Z160" i="6"/>
  <c r="Z159" i="6"/>
  <c r="Z158" i="6"/>
  <c r="Z157" i="6"/>
  <c r="Z155" i="6"/>
  <c r="Z154" i="6"/>
  <c r="Z153" i="6"/>
  <c r="Z138" i="6"/>
  <c r="Z137" i="6"/>
  <c r="Z136" i="6"/>
  <c r="Z135" i="6"/>
  <c r="Z134" i="6"/>
  <c r="Z133" i="6"/>
  <c r="Z131" i="6"/>
  <c r="Z129" i="6"/>
  <c r="Z128" i="6"/>
  <c r="Z127" i="6"/>
  <c r="Z126" i="6"/>
  <c r="Z125" i="6"/>
  <c r="Z124" i="6"/>
  <c r="Z123" i="6"/>
  <c r="Z122" i="6"/>
  <c r="Z120" i="6"/>
  <c r="Z118" i="6"/>
  <c r="Z116" i="6"/>
  <c r="Z115" i="6"/>
  <c r="Z114" i="6"/>
  <c r="Z113" i="6"/>
  <c r="Z111" i="6"/>
  <c r="Z109" i="6"/>
  <c r="Z108" i="6"/>
  <c r="Z107" i="6"/>
  <c r="Z104" i="6"/>
  <c r="Z103" i="6"/>
  <c r="Z102" i="6"/>
  <c r="Z101" i="6"/>
  <c r="Z100" i="6"/>
  <c r="Z99" i="6"/>
  <c r="Z98" i="6"/>
  <c r="Z97" i="6"/>
  <c r="Z93" i="6"/>
  <c r="Z89" i="6"/>
  <c r="Z86" i="6"/>
  <c r="Z85" i="6"/>
  <c r="Z83" i="6"/>
  <c r="Z82" i="6"/>
  <c r="Z81" i="6"/>
  <c r="Z80" i="6"/>
  <c r="Z79" i="6"/>
  <c r="Z77" i="6"/>
  <c r="Z74" i="6"/>
  <c r="Z73" i="6"/>
  <c r="Z72" i="6"/>
  <c r="Z70" i="6"/>
  <c r="Z66" i="6"/>
  <c r="Z65" i="6"/>
  <c r="Z63" i="6"/>
  <c r="Z62" i="6"/>
  <c r="Z61" i="6"/>
  <c r="Z60" i="6"/>
  <c r="Z57" i="6"/>
  <c r="Z56" i="6"/>
  <c r="Z55" i="6"/>
  <c r="Z50" i="6"/>
  <c r="Z48" i="6"/>
  <c r="Z46" i="6"/>
  <c r="Z44" i="6"/>
  <c r="Z43" i="6"/>
  <c r="Z42" i="6"/>
  <c r="Z40" i="6"/>
  <c r="Z39" i="6"/>
  <c r="Z33" i="6"/>
  <c r="Z29" i="6"/>
  <c r="Z28" i="6"/>
  <c r="Z27" i="6"/>
  <c r="Z26" i="6"/>
  <c r="Z24" i="6"/>
  <c r="Z23" i="6"/>
  <c r="Z19" i="6"/>
  <c r="Z18" i="6"/>
  <c r="Z17" i="6"/>
  <c r="Z15" i="6"/>
  <c r="Z12" i="6"/>
  <c r="Z11" i="6"/>
  <c r="Y180" i="6"/>
  <c r="Y179" i="6"/>
  <c r="Y176" i="6"/>
  <c r="Y175" i="6"/>
  <c r="Y174" i="6"/>
  <c r="Y173" i="6"/>
  <c r="Y171" i="6"/>
  <c r="Y170" i="6"/>
  <c r="Y169" i="6"/>
  <c r="Y168" i="6"/>
  <c r="Y167" i="6"/>
  <c r="Y165" i="6"/>
  <c r="Y164" i="6"/>
  <c r="Y163" i="6"/>
  <c r="Y162" i="6"/>
  <c r="Y160" i="6"/>
  <c r="Y159" i="6"/>
  <c r="Y158" i="6"/>
  <c r="Y157" i="6"/>
  <c r="Y155" i="6"/>
  <c r="Y154" i="6"/>
  <c r="Y153" i="6"/>
  <c r="Y138" i="6"/>
  <c r="Y137" i="6"/>
  <c r="Y136" i="6"/>
  <c r="Y135" i="6"/>
  <c r="Y134" i="6"/>
  <c r="Y133" i="6"/>
  <c r="Y131" i="6"/>
  <c r="Y129" i="6"/>
  <c r="Y128" i="6"/>
  <c r="Y127" i="6"/>
  <c r="Y126" i="6"/>
  <c r="Y125" i="6"/>
  <c r="Y124" i="6"/>
  <c r="Y123" i="6"/>
  <c r="Y122" i="6"/>
  <c r="Y120" i="6"/>
  <c r="Y118" i="6"/>
  <c r="Y116" i="6"/>
  <c r="Y114" i="6"/>
  <c r="Y113" i="6"/>
  <c r="Y111" i="6"/>
  <c r="Y110" i="6"/>
  <c r="Y109" i="6"/>
  <c r="Y108" i="6"/>
  <c r="Y107" i="6"/>
  <c r="Y106" i="6"/>
  <c r="Y104" i="6"/>
  <c r="Y103" i="6"/>
  <c r="Y102" i="6"/>
  <c r="Y101" i="6"/>
  <c r="Y100" i="6"/>
  <c r="Y99" i="6"/>
  <c r="Y98" i="6"/>
  <c r="Y97" i="6"/>
  <c r="Y93" i="6"/>
  <c r="Y91" i="6"/>
  <c r="Y89" i="6"/>
  <c r="Y88" i="6"/>
  <c r="Y86" i="6"/>
  <c r="Y85" i="6"/>
  <c r="Y83" i="6"/>
  <c r="Y82" i="6"/>
  <c r="Y81" i="6"/>
  <c r="Y80" i="6"/>
  <c r="Y79" i="6"/>
  <c r="Y77" i="6"/>
  <c r="Y74" i="6"/>
  <c r="Y73" i="6"/>
  <c r="Y72" i="6"/>
  <c r="Y66" i="6"/>
  <c r="Y65" i="6"/>
  <c r="Y63" i="6"/>
  <c r="Y62" i="6"/>
  <c r="Y61" i="6"/>
  <c r="Y60" i="6"/>
  <c r="Y55" i="6"/>
  <c r="Y54" i="6"/>
  <c r="Y50" i="6"/>
  <c r="Y49" i="6"/>
  <c r="Y48" i="6"/>
  <c r="Y46" i="6"/>
  <c r="Y44" i="6"/>
  <c r="Y43" i="6"/>
  <c r="Y40" i="6"/>
  <c r="Y39" i="6"/>
  <c r="Y33" i="6"/>
  <c r="Y29" i="6"/>
  <c r="Y28" i="6"/>
  <c r="Y27" i="6"/>
  <c r="Y26" i="6"/>
  <c r="Y24" i="6"/>
  <c r="Y23" i="6"/>
  <c r="Y19" i="6"/>
  <c r="Y18" i="6"/>
  <c r="Y17" i="6"/>
  <c r="Y15" i="6"/>
  <c r="Y12" i="6"/>
  <c r="Y11" i="6"/>
  <c r="O180" i="6"/>
  <c r="O179" i="6"/>
  <c r="O178" i="6"/>
  <c r="O176" i="6"/>
  <c r="O175" i="6"/>
  <c r="O174" i="6"/>
  <c r="O173" i="6"/>
  <c r="O171" i="6"/>
  <c r="O170" i="6"/>
  <c r="O169" i="6"/>
  <c r="O168" i="6"/>
  <c r="O167" i="6"/>
  <c r="O165" i="6"/>
  <c r="O164" i="6"/>
  <c r="O163" i="6"/>
  <c r="O162" i="6"/>
  <c r="O160" i="6"/>
  <c r="O159" i="6"/>
  <c r="O158" i="6"/>
  <c r="O157" i="6"/>
  <c r="O155" i="6"/>
  <c r="O154" i="6"/>
  <c r="O153" i="6"/>
  <c r="O138" i="6"/>
  <c r="O137" i="6"/>
  <c r="O136" i="6"/>
  <c r="O135" i="6"/>
  <c r="O134" i="6"/>
  <c r="O133" i="6"/>
  <c r="O131" i="6"/>
  <c r="O129" i="6"/>
  <c r="O128" i="6"/>
  <c r="O127" i="6"/>
  <c r="O126" i="6"/>
  <c r="O125" i="6"/>
  <c r="O124" i="6"/>
  <c r="O123" i="6"/>
  <c r="O122" i="6"/>
  <c r="O120" i="6"/>
  <c r="O118" i="6"/>
  <c r="O116" i="6"/>
  <c r="O114" i="6"/>
  <c r="O113" i="6"/>
  <c r="O104" i="6"/>
  <c r="O103" i="6"/>
  <c r="O102" i="6"/>
  <c r="O101" i="6"/>
  <c r="O100" i="6"/>
  <c r="O99" i="6"/>
  <c r="O98" i="6"/>
  <c r="O97" i="6"/>
  <c r="O50" i="6"/>
  <c r="N180" i="6"/>
  <c r="N179" i="6"/>
  <c r="N178" i="6"/>
  <c r="N176" i="6"/>
  <c r="N175" i="6"/>
  <c r="N174" i="6"/>
  <c r="N173" i="6"/>
  <c r="N171" i="6"/>
  <c r="N170" i="6"/>
  <c r="N169" i="6"/>
  <c r="N168" i="6"/>
  <c r="N167" i="6"/>
  <c r="N165" i="6"/>
  <c r="N164" i="6"/>
  <c r="N163" i="6"/>
  <c r="N162" i="6"/>
  <c r="N160" i="6"/>
  <c r="N159" i="6"/>
  <c r="N158" i="6"/>
  <c r="N157" i="6"/>
  <c r="N155" i="6"/>
  <c r="N154" i="6"/>
  <c r="N153" i="6"/>
  <c r="N138" i="6"/>
  <c r="N137" i="6"/>
  <c r="N136" i="6"/>
  <c r="N135" i="6"/>
  <c r="N134" i="6"/>
  <c r="N133" i="6"/>
  <c r="N131" i="6"/>
  <c r="N129" i="6"/>
  <c r="N128" i="6"/>
  <c r="N127" i="6"/>
  <c r="N126" i="6"/>
  <c r="N125" i="6"/>
  <c r="N124" i="6"/>
  <c r="N123" i="6"/>
  <c r="N122" i="6"/>
  <c r="N120" i="6"/>
  <c r="N118" i="6"/>
  <c r="N116" i="6"/>
  <c r="N114" i="6"/>
  <c r="N113" i="6"/>
  <c r="N104" i="6"/>
  <c r="N103" i="6"/>
  <c r="N102" i="6"/>
  <c r="N101" i="6"/>
  <c r="N100" i="6"/>
  <c r="N99" i="6"/>
  <c r="N98" i="6"/>
  <c r="N97" i="6"/>
  <c r="N50" i="6"/>
  <c r="M180" i="6"/>
  <c r="M179" i="6"/>
  <c r="M178" i="6"/>
  <c r="M176" i="6"/>
  <c r="M175" i="6"/>
  <c r="M174" i="6"/>
  <c r="M173" i="6"/>
  <c r="M171" i="6"/>
  <c r="M170" i="6"/>
  <c r="M169" i="6"/>
  <c r="M168" i="6"/>
  <c r="M167" i="6"/>
  <c r="M165" i="6"/>
  <c r="M164" i="6"/>
  <c r="M163" i="6"/>
  <c r="M162" i="6"/>
  <c r="M160" i="6"/>
  <c r="M159" i="6"/>
  <c r="M158" i="6"/>
  <c r="M157" i="6"/>
  <c r="M155" i="6"/>
  <c r="M154" i="6"/>
  <c r="M153" i="6"/>
  <c r="M138" i="6"/>
  <c r="M137" i="6"/>
  <c r="M136" i="6"/>
  <c r="M135" i="6"/>
  <c r="M134" i="6"/>
  <c r="M133" i="6"/>
  <c r="M131" i="6"/>
  <c r="M129" i="6"/>
  <c r="M128" i="6"/>
  <c r="M127" i="6"/>
  <c r="M126" i="6"/>
  <c r="M125" i="6"/>
  <c r="M124" i="6"/>
  <c r="M123" i="6"/>
  <c r="M122" i="6"/>
  <c r="M120" i="6"/>
  <c r="M118" i="6"/>
  <c r="M116" i="6"/>
  <c r="M114" i="6"/>
  <c r="M113" i="6"/>
  <c r="M104" i="6"/>
  <c r="M103" i="6"/>
  <c r="M102" i="6"/>
  <c r="M101" i="6"/>
  <c r="M100" i="6"/>
  <c r="M99" i="6"/>
  <c r="M98" i="6"/>
  <c r="M97" i="6"/>
  <c r="M50" i="6"/>
  <c r="K180" i="6"/>
  <c r="K179" i="6"/>
  <c r="K178" i="6"/>
  <c r="K176" i="6"/>
  <c r="K175" i="6"/>
  <c r="K174" i="6"/>
  <c r="K173" i="6"/>
  <c r="K171" i="6"/>
  <c r="K170" i="6"/>
  <c r="K169" i="6"/>
  <c r="K168" i="6"/>
  <c r="K167" i="6"/>
  <c r="K165" i="6"/>
  <c r="K164" i="6"/>
  <c r="K163" i="6"/>
  <c r="K162" i="6"/>
  <c r="K160" i="6"/>
  <c r="K159" i="6"/>
  <c r="K158" i="6"/>
  <c r="K157" i="6"/>
  <c r="K155" i="6"/>
  <c r="K154" i="6"/>
  <c r="K153" i="6"/>
  <c r="K138" i="6"/>
  <c r="K137" i="6"/>
  <c r="K136" i="6"/>
  <c r="K135" i="6"/>
  <c r="K134" i="6"/>
  <c r="K133" i="6"/>
  <c r="K131" i="6"/>
  <c r="K129" i="6"/>
  <c r="K128" i="6"/>
  <c r="K127" i="6"/>
  <c r="K126" i="6"/>
  <c r="K125" i="6"/>
  <c r="K124" i="6"/>
  <c r="K123" i="6"/>
  <c r="K122" i="6"/>
  <c r="K120" i="6"/>
  <c r="K118" i="6"/>
  <c r="K116" i="6"/>
  <c r="K114" i="6"/>
  <c r="K113" i="6"/>
  <c r="K111" i="6"/>
  <c r="K104" i="6"/>
  <c r="K103" i="6"/>
  <c r="K102" i="6"/>
  <c r="K101" i="6"/>
  <c r="K100" i="6"/>
  <c r="K99" i="6"/>
  <c r="K98" i="6"/>
  <c r="K97" i="6"/>
  <c r="K50" i="6"/>
  <c r="J180" i="6"/>
  <c r="J179" i="6"/>
  <c r="J178" i="6"/>
  <c r="J176" i="6"/>
  <c r="J175" i="6"/>
  <c r="J174" i="6"/>
  <c r="J173" i="6"/>
  <c r="J171" i="6"/>
  <c r="J170" i="6"/>
  <c r="J169" i="6"/>
  <c r="J168" i="6"/>
  <c r="J167" i="6"/>
  <c r="J165" i="6"/>
  <c r="J164" i="6"/>
  <c r="J163" i="6"/>
  <c r="J162" i="6"/>
  <c r="J160" i="6"/>
  <c r="J159" i="6"/>
  <c r="J158" i="6"/>
  <c r="J157" i="6"/>
  <c r="J155" i="6"/>
  <c r="J154" i="6"/>
  <c r="J153" i="6"/>
  <c r="J138" i="6"/>
  <c r="J137" i="6"/>
  <c r="J136" i="6"/>
  <c r="J135" i="6"/>
  <c r="J134" i="6"/>
  <c r="J133" i="6"/>
  <c r="J131" i="6"/>
  <c r="J129" i="6"/>
  <c r="J128" i="6"/>
  <c r="J127" i="6"/>
  <c r="J126" i="6"/>
  <c r="J125" i="6"/>
  <c r="J124" i="6"/>
  <c r="J123" i="6"/>
  <c r="J122" i="6"/>
  <c r="J120" i="6"/>
  <c r="J118" i="6"/>
  <c r="J116" i="6"/>
  <c r="J114" i="6"/>
  <c r="J113" i="6"/>
  <c r="J111" i="6"/>
  <c r="J104" i="6"/>
  <c r="J103" i="6"/>
  <c r="J102" i="6"/>
  <c r="J101" i="6"/>
  <c r="J100" i="6"/>
  <c r="J99" i="6"/>
  <c r="J98" i="6"/>
  <c r="J97" i="6"/>
  <c r="J50" i="6"/>
  <c r="I180" i="6"/>
  <c r="I179" i="6"/>
  <c r="I178" i="6"/>
  <c r="I176" i="6"/>
  <c r="I175" i="6"/>
  <c r="I174" i="6"/>
  <c r="I173" i="6"/>
  <c r="I171" i="6"/>
  <c r="I170" i="6"/>
  <c r="I169" i="6"/>
  <c r="I168" i="6"/>
  <c r="I167" i="6"/>
  <c r="I165" i="6"/>
  <c r="I164" i="6"/>
  <c r="I163" i="6"/>
  <c r="I162" i="6"/>
  <c r="I160" i="6"/>
  <c r="I159" i="6"/>
  <c r="I158" i="6"/>
  <c r="I155" i="6"/>
  <c r="I154" i="6"/>
  <c r="I153" i="6"/>
  <c r="I138" i="6"/>
  <c r="I137" i="6"/>
  <c r="I136" i="6"/>
  <c r="I135" i="6"/>
  <c r="I134" i="6"/>
  <c r="I133" i="6"/>
  <c r="I131" i="6"/>
  <c r="I129" i="6"/>
  <c r="I128" i="6"/>
  <c r="I127" i="6"/>
  <c r="I126" i="6"/>
  <c r="I125" i="6"/>
  <c r="I124" i="6"/>
  <c r="I123" i="6"/>
  <c r="I122" i="6"/>
  <c r="I120" i="6"/>
  <c r="I118" i="6"/>
  <c r="I116" i="6"/>
  <c r="I114" i="6"/>
  <c r="I113" i="6"/>
  <c r="I104" i="6"/>
  <c r="I103" i="6"/>
  <c r="I102" i="6"/>
  <c r="I101" i="6"/>
  <c r="I100" i="6"/>
  <c r="I99" i="6"/>
  <c r="I98" i="6"/>
  <c r="I97" i="6"/>
  <c r="I58" i="6"/>
  <c r="I50" i="6"/>
  <c r="AB168" i="6" l="1"/>
  <c r="AE161" i="6"/>
  <c r="AB160" i="6"/>
  <c r="AB157" i="6"/>
  <c r="AB133" i="6"/>
  <c r="AB131" i="6"/>
  <c r="AB164" i="6"/>
  <c r="AB163" i="6"/>
  <c r="AC161" i="6"/>
  <c r="AB162" i="6"/>
  <c r="AB155" i="6"/>
  <c r="AB134" i="6"/>
  <c r="AB128" i="6"/>
  <c r="G35" i="12"/>
  <c r="AB180" i="6"/>
  <c r="AB179" i="6"/>
  <c r="AB176" i="6"/>
  <c r="AB175" i="6"/>
  <c r="AB174" i="6"/>
  <c r="AB173" i="6"/>
  <c r="AB172" i="6" s="1"/>
  <c r="AE172" i="6"/>
  <c r="AD172" i="6"/>
  <c r="AC172" i="6"/>
  <c r="AB171" i="6"/>
  <c r="AB170" i="6"/>
  <c r="AB169" i="6"/>
  <c r="AB167" i="6"/>
  <c r="AE166" i="6"/>
  <c r="AD166" i="6"/>
  <c r="AC166" i="6"/>
  <c r="AB159" i="6"/>
  <c r="AB158" i="6"/>
  <c r="AD156" i="6"/>
  <c r="AC156" i="6"/>
  <c r="AB154" i="6"/>
  <c r="AB153" i="6"/>
  <c r="AE152" i="6"/>
  <c r="AD152" i="6"/>
  <c r="AB137" i="6"/>
  <c r="AB136" i="6"/>
  <c r="AB135" i="6"/>
  <c r="AE132" i="6"/>
  <c r="AD132" i="6"/>
  <c r="AB129" i="6"/>
  <c r="AB127" i="6"/>
  <c r="AB126" i="6"/>
  <c r="AB124" i="6"/>
  <c r="AB123" i="6"/>
  <c r="AD121" i="6"/>
  <c r="AD119" i="6" s="1"/>
  <c r="AB120" i="6"/>
  <c r="AC112" i="6"/>
  <c r="AC96" i="6"/>
  <c r="AB50" i="6"/>
  <c r="AE177" i="6"/>
  <c r="H9" i="5"/>
  <c r="H7" i="5"/>
  <c r="H138" i="5"/>
  <c r="H12" i="7" s="1"/>
  <c r="H113" i="5"/>
  <c r="H109" i="5"/>
  <c r="H62" i="5"/>
  <c r="H53" i="5"/>
  <c r="H30" i="5"/>
  <c r="H18" i="5"/>
  <c r="H5" i="5"/>
  <c r="D18" i="5"/>
  <c r="D9" i="5"/>
  <c r="D5" i="5"/>
  <c r="C5" i="5"/>
  <c r="H28" i="7" l="1"/>
  <c r="H27" i="7"/>
  <c r="H17" i="5"/>
  <c r="H108" i="5"/>
  <c r="H8" i="7" s="1"/>
  <c r="AD177" i="6"/>
  <c r="H4" i="5"/>
  <c r="H26" i="7" s="1"/>
  <c r="AE156" i="6"/>
  <c r="AE151" i="6" s="1"/>
  <c r="AB138" i="6"/>
  <c r="AE130" i="6"/>
  <c r="AE121" i="6"/>
  <c r="AE119" i="6" s="1"/>
  <c r="AB125" i="6"/>
  <c r="AB166" i="6"/>
  <c r="AD161" i="6"/>
  <c r="AD151" i="6" s="1"/>
  <c r="AB156" i="6"/>
  <c r="AB152" i="6"/>
  <c r="AD130" i="6"/>
  <c r="AB165" i="6"/>
  <c r="AB161" i="6" s="1"/>
  <c r="AC152" i="6"/>
  <c r="AC151" i="6" s="1"/>
  <c r="AB132" i="6"/>
  <c r="AC132" i="6"/>
  <c r="AC130" i="6" s="1"/>
  <c r="AC121" i="6"/>
  <c r="AC119" i="6" s="1"/>
  <c r="AB122" i="6"/>
  <c r="H36" i="7" l="1"/>
  <c r="H3" i="5"/>
  <c r="AB130" i="6"/>
  <c r="AB121" i="6"/>
  <c r="AB119" i="6" s="1"/>
  <c r="AB151" i="6"/>
  <c r="H4" i="7" l="1"/>
  <c r="H16" i="7" s="1"/>
  <c r="H150" i="5"/>
  <c r="H21" i="7" l="1"/>
  <c r="K24" i="13"/>
  <c r="K19" i="13"/>
  <c r="P19" i="13" s="1"/>
  <c r="K10" i="13"/>
  <c r="P10" i="13" s="1"/>
  <c r="J46" i="13"/>
  <c r="E51" i="13"/>
  <c r="H38" i="15"/>
  <c r="I38" i="15"/>
  <c r="G42" i="15"/>
  <c r="F6" i="15"/>
  <c r="F42" i="15" s="1"/>
  <c r="G38" i="15" l="1"/>
  <c r="E38" i="15"/>
  <c r="D38" i="15"/>
  <c r="I6" i="15"/>
  <c r="I42" i="15" s="1"/>
  <c r="H42" i="15"/>
  <c r="E6" i="15"/>
  <c r="D6" i="15"/>
  <c r="E42" i="15" l="1"/>
  <c r="D42" i="15"/>
  <c r="D43" i="15" l="1"/>
  <c r="L174" i="6" l="1"/>
  <c r="O172" i="6"/>
  <c r="N172" i="6"/>
  <c r="L170" i="6"/>
  <c r="L169" i="6"/>
  <c r="L168" i="6"/>
  <c r="L167" i="6"/>
  <c r="O166" i="6"/>
  <c r="N166" i="6"/>
  <c r="M166" i="6"/>
  <c r="L165" i="6"/>
  <c r="L163" i="6"/>
  <c r="L162" i="6"/>
  <c r="O161" i="6"/>
  <c r="N161" i="6"/>
  <c r="L160" i="6"/>
  <c r="L159" i="6"/>
  <c r="L158" i="6"/>
  <c r="L157" i="6"/>
  <c r="O156" i="6"/>
  <c r="N156" i="6"/>
  <c r="M156" i="6"/>
  <c r="L154" i="6"/>
  <c r="L153" i="6"/>
  <c r="O152" i="6"/>
  <c r="N152" i="6"/>
  <c r="L137" i="6"/>
  <c r="O132" i="6"/>
  <c r="N132" i="6"/>
  <c r="N130" i="6" s="1"/>
  <c r="O112" i="6"/>
  <c r="M112" i="6"/>
  <c r="L104" i="6"/>
  <c r="L100" i="6"/>
  <c r="O96" i="6"/>
  <c r="L50" i="6"/>
  <c r="O151" i="6" l="1"/>
  <c r="L166" i="6"/>
  <c r="N151" i="6"/>
  <c r="L156" i="6"/>
  <c r="L114" i="6"/>
  <c r="N112" i="6"/>
  <c r="O130" i="6"/>
  <c r="N96" i="6"/>
  <c r="L99" i="6"/>
  <c r="L103" i="6"/>
  <c r="L128" i="6"/>
  <c r="L179" i="6"/>
  <c r="M96" i="6"/>
  <c r="L98" i="6"/>
  <c r="L102" i="6"/>
  <c r="L127" i="6"/>
  <c r="L131" i="6"/>
  <c r="L134" i="6"/>
  <c r="L176" i="6"/>
  <c r="L97" i="6"/>
  <c r="L101" i="6"/>
  <c r="L113" i="6"/>
  <c r="L112" i="6" l="1"/>
  <c r="L96" i="6"/>
  <c r="D12" i="7" l="1"/>
  <c r="D113" i="5"/>
  <c r="D109" i="5"/>
  <c r="D62" i="5"/>
  <c r="D53" i="5"/>
  <c r="D30" i="5"/>
  <c r="D7" i="5"/>
  <c r="D28" i="7" l="1"/>
  <c r="D27" i="7"/>
  <c r="D17" i="5"/>
  <c r="D108" i="5"/>
  <c r="D4" i="5"/>
  <c r="D26" i="7" s="1"/>
  <c r="D36" i="7" l="1"/>
  <c r="D8" i="7"/>
  <c r="D3" i="5"/>
  <c r="D150" i="5" s="1"/>
  <c r="B9" i="5"/>
  <c r="C9" i="5"/>
  <c r="G9" i="5"/>
  <c r="D4" i="7" l="1"/>
  <c r="D16" i="7" l="1"/>
  <c r="D21" i="7"/>
  <c r="Y166" i="6" l="1"/>
  <c r="K177" i="6" l="1"/>
  <c r="K156" i="6"/>
  <c r="F73" i="6" l="1"/>
  <c r="H180" i="6"/>
  <c r="H179" i="6"/>
  <c r="H178" i="6"/>
  <c r="I177" i="6"/>
  <c r="H175" i="6"/>
  <c r="H174" i="6"/>
  <c r="J172" i="6"/>
  <c r="I172" i="6"/>
  <c r="H168" i="6"/>
  <c r="H167" i="6"/>
  <c r="J166" i="6"/>
  <c r="I166" i="6"/>
  <c r="K161" i="6"/>
  <c r="H160" i="6"/>
  <c r="H159" i="6"/>
  <c r="H154" i="6"/>
  <c r="J152" i="6"/>
  <c r="I152" i="6"/>
  <c r="H138" i="6"/>
  <c r="H137" i="6"/>
  <c r="H136" i="6"/>
  <c r="H135" i="6"/>
  <c r="I132" i="6"/>
  <c r="I130" i="6" s="1"/>
  <c r="H127" i="6"/>
  <c r="H126" i="6"/>
  <c r="J121" i="6"/>
  <c r="J119" i="6" s="1"/>
  <c r="J112" i="6"/>
  <c r="I112" i="6"/>
  <c r="H103" i="6"/>
  <c r="H102" i="6"/>
  <c r="H101" i="6"/>
  <c r="H100" i="6"/>
  <c r="H99" i="6"/>
  <c r="I96" i="6"/>
  <c r="C138" i="5"/>
  <c r="C113" i="5"/>
  <c r="C109" i="5"/>
  <c r="C62" i="5"/>
  <c r="C28" i="7" s="1"/>
  <c r="C53" i="5"/>
  <c r="C30" i="5"/>
  <c r="C18" i="5"/>
  <c r="C7" i="5"/>
  <c r="C4" i="5" s="1"/>
  <c r="C26" i="7" s="1"/>
  <c r="C27" i="7" l="1"/>
  <c r="C36" i="7" s="1"/>
  <c r="C12" i="7"/>
  <c r="C17" i="5"/>
  <c r="C3" i="5" s="1"/>
  <c r="C108" i="5"/>
  <c r="C8" i="7" s="1"/>
  <c r="H123" i="6"/>
  <c r="J156" i="6"/>
  <c r="H116" i="6"/>
  <c r="H118" i="6"/>
  <c r="H122" i="6"/>
  <c r="K121" i="6"/>
  <c r="K119" i="6" s="1"/>
  <c r="H129" i="6"/>
  <c r="J132" i="6"/>
  <c r="J130" i="6" s="1"/>
  <c r="H134" i="6"/>
  <c r="I161" i="6"/>
  <c r="H173" i="6"/>
  <c r="H172" i="6" s="1"/>
  <c r="J177" i="6"/>
  <c r="H113" i="6"/>
  <c r="H114" i="6"/>
  <c r="H128" i="6"/>
  <c r="H153" i="6"/>
  <c r="J161" i="6"/>
  <c r="H133" i="6"/>
  <c r="H158" i="6"/>
  <c r="H165" i="6"/>
  <c r="H171" i="6"/>
  <c r="H104" i="6"/>
  <c r="H120" i="6"/>
  <c r="H131" i="6"/>
  <c r="H155" i="6"/>
  <c r="H162" i="6"/>
  <c r="H163" i="6"/>
  <c r="H164" i="6"/>
  <c r="H169" i="6"/>
  <c r="H166" i="6" s="1"/>
  <c r="H170" i="6"/>
  <c r="H176" i="6"/>
  <c r="H177" i="6"/>
  <c r="H50" i="6"/>
  <c r="K112" i="6"/>
  <c r="K132" i="6"/>
  <c r="K130" i="6" s="1"/>
  <c r="K152" i="6"/>
  <c r="K166" i="6"/>
  <c r="K172" i="6"/>
  <c r="K96" i="6"/>
  <c r="H98" i="6"/>
  <c r="H97" i="6"/>
  <c r="J96" i="6"/>
  <c r="C150" i="5" l="1"/>
  <c r="C4" i="7"/>
  <c r="J151" i="6"/>
  <c r="H132" i="6"/>
  <c r="H130" i="6" s="1"/>
  <c r="H161" i="6"/>
  <c r="H152" i="6"/>
  <c r="H112" i="6"/>
  <c r="K151" i="6"/>
  <c r="H96" i="6"/>
  <c r="C21" i="7" l="1"/>
  <c r="C16" i="7"/>
  <c r="V53" i="13" l="1"/>
  <c r="R53" i="13"/>
  <c r="O52" i="13"/>
  <c r="N52" i="13"/>
  <c r="N50" i="13"/>
  <c r="P50" i="13"/>
  <c r="O50" i="13" s="1"/>
  <c r="Q49" i="13"/>
  <c r="N49" i="13"/>
  <c r="W25" i="13"/>
  <c r="W18" i="13"/>
  <c r="W9" i="13"/>
  <c r="U25" i="13"/>
  <c r="U18" i="13"/>
  <c r="U9" i="13"/>
  <c r="S25" i="13"/>
  <c r="S18" i="13"/>
  <c r="S9" i="13"/>
  <c r="P42" i="13"/>
  <c r="W7" i="13" l="1"/>
  <c r="W53" i="13"/>
  <c r="U7" i="13"/>
  <c r="U48" i="13"/>
  <c r="S7" i="13"/>
  <c r="O49" i="13"/>
  <c r="S48" i="13"/>
  <c r="S53" i="13" l="1"/>
  <c r="S54" i="13" s="1"/>
  <c r="B23" i="5" l="1"/>
  <c r="B88" i="5" l="1"/>
  <c r="B64" i="5" l="1"/>
  <c r="J13" i="13" l="1"/>
  <c r="I18" i="13"/>
  <c r="I9" i="13"/>
  <c r="I48" i="13" l="1"/>
  <c r="I51" i="13" s="1"/>
  <c r="I47" i="13"/>
  <c r="I7" i="13"/>
  <c r="B142" i="5"/>
  <c r="B29" i="7" s="1"/>
  <c r="B62" i="5" l="1"/>
  <c r="F9" i="13" l="1"/>
  <c r="G179" i="6" l="1"/>
  <c r="G175" i="6"/>
  <c r="G174" i="6"/>
  <c r="G173" i="6"/>
  <c r="G171" i="6"/>
  <c r="G170" i="6"/>
  <c r="G169" i="6"/>
  <c r="G168" i="6"/>
  <c r="G167" i="6"/>
  <c r="G165" i="6"/>
  <c r="G164" i="6"/>
  <c r="G163" i="6"/>
  <c r="G162" i="6"/>
  <c r="G160" i="6"/>
  <c r="G159" i="6"/>
  <c r="G158" i="6"/>
  <c r="G157" i="6"/>
  <c r="G155" i="6"/>
  <c r="G154" i="6"/>
  <c r="G153" i="6"/>
  <c r="G150" i="6"/>
  <c r="G149" i="6"/>
  <c r="G148" i="6"/>
  <c r="G147" i="6"/>
  <c r="G146" i="6"/>
  <c r="G145" i="6"/>
  <c r="G144" i="6"/>
  <c r="G143" i="6"/>
  <c r="G142" i="6"/>
  <c r="G141" i="6"/>
  <c r="G138" i="6"/>
  <c r="G137" i="6"/>
  <c r="G136" i="6"/>
  <c r="G134" i="6"/>
  <c r="G133" i="6"/>
  <c r="G131" i="6"/>
  <c r="G129" i="6"/>
  <c r="G128" i="6"/>
  <c r="G127" i="6"/>
  <c r="G126" i="6"/>
  <c r="G125" i="6"/>
  <c r="G124" i="6"/>
  <c r="G123" i="6"/>
  <c r="G122" i="6"/>
  <c r="G120" i="6"/>
  <c r="G118" i="6"/>
  <c r="G117" i="6"/>
  <c r="G116" i="6"/>
  <c r="G115" i="6"/>
  <c r="G114" i="6"/>
  <c r="G113" i="6"/>
  <c r="G111" i="6"/>
  <c r="G110" i="6"/>
  <c r="G109" i="6"/>
  <c r="G108" i="6"/>
  <c r="G107" i="6"/>
  <c r="G106" i="6"/>
  <c r="G104" i="6"/>
  <c r="G103" i="6"/>
  <c r="G102" i="6"/>
  <c r="G101" i="6"/>
  <c r="G100" i="6"/>
  <c r="G99" i="6"/>
  <c r="G98" i="6"/>
  <c r="G97" i="6"/>
  <c r="G95" i="6"/>
  <c r="G93" i="6"/>
  <c r="G91" i="6"/>
  <c r="G89" i="6"/>
  <c r="G88" i="6" l="1"/>
  <c r="G86" i="6"/>
  <c r="G85" i="6"/>
  <c r="G83" i="6"/>
  <c r="G82" i="6"/>
  <c r="G81" i="6"/>
  <c r="G80" i="6"/>
  <c r="G79" i="6"/>
  <c r="G78" i="6"/>
  <c r="G77" i="6"/>
  <c r="G74" i="6"/>
  <c r="G73" i="6"/>
  <c r="G72" i="6"/>
  <c r="G70" i="6"/>
  <c r="G69" i="6"/>
  <c r="G50" i="6"/>
  <c r="G49" i="6"/>
  <c r="G48" i="6"/>
  <c r="G46" i="6"/>
  <c r="G44" i="6"/>
  <c r="G43" i="6"/>
  <c r="G42" i="6"/>
  <c r="G41" i="6"/>
  <c r="G40" i="6"/>
  <c r="G39" i="6"/>
  <c r="G37" i="6"/>
  <c r="G36" i="6"/>
  <c r="F180" i="6"/>
  <c r="F179" i="6"/>
  <c r="F178" i="6"/>
  <c r="F175" i="6"/>
  <c r="F174" i="6"/>
  <c r="F173" i="6"/>
  <c r="F171" i="6"/>
  <c r="F170" i="6"/>
  <c r="F169" i="6"/>
  <c r="F168" i="6"/>
  <c r="F167" i="6"/>
  <c r="F165" i="6"/>
  <c r="F164" i="6"/>
  <c r="F163" i="6"/>
  <c r="F162" i="6"/>
  <c r="F160" i="6"/>
  <c r="F159" i="6"/>
  <c r="F158" i="6"/>
  <c r="F157" i="6"/>
  <c r="F155" i="6"/>
  <c r="F154" i="6"/>
  <c r="F153" i="6"/>
  <c r="F148" i="6"/>
  <c r="F147" i="6"/>
  <c r="F145" i="6"/>
  <c r="F144" i="6"/>
  <c r="F142" i="6"/>
  <c r="F141" i="6"/>
  <c r="F138" i="6"/>
  <c r="F137" i="6"/>
  <c r="F135" i="6"/>
  <c r="F134" i="6"/>
  <c r="F133" i="6"/>
  <c r="F131" i="6"/>
  <c r="F129" i="6"/>
  <c r="F128" i="6"/>
  <c r="F127" i="6"/>
  <c r="F126" i="6"/>
  <c r="F124" i="6"/>
  <c r="F123" i="6"/>
  <c r="F122" i="6"/>
  <c r="F120" i="6"/>
  <c r="F118" i="6"/>
  <c r="F117" i="6"/>
  <c r="F116" i="6"/>
  <c r="F115" i="6"/>
  <c r="F114" i="6"/>
  <c r="F113" i="6"/>
  <c r="F107" i="6"/>
  <c r="F104" i="6"/>
  <c r="F103" i="6"/>
  <c r="F102" i="6"/>
  <c r="F101" i="6"/>
  <c r="F100" i="6"/>
  <c r="F99" i="6"/>
  <c r="F98" i="6"/>
  <c r="F97" i="6"/>
  <c r="F95" i="6"/>
  <c r="F93" i="6"/>
  <c r="F91" i="6"/>
  <c r="F89" i="6"/>
  <c r="F88" i="6"/>
  <c r="F86" i="6"/>
  <c r="F83" i="6"/>
  <c r="F82" i="6"/>
  <c r="F81" i="6"/>
  <c r="F80" i="6"/>
  <c r="F79" i="6"/>
  <c r="F77" i="6"/>
  <c r="F74" i="6"/>
  <c r="F72" i="6"/>
  <c r="F70" i="6"/>
  <c r="F50" i="6"/>
  <c r="F49" i="6"/>
  <c r="F48" i="6"/>
  <c r="F46" i="6"/>
  <c r="F44" i="6"/>
  <c r="F43" i="6"/>
  <c r="F40" i="6"/>
  <c r="F39" i="6"/>
  <c r="F37" i="6"/>
  <c r="F36" i="6"/>
  <c r="E179" i="6"/>
  <c r="E174" i="6"/>
  <c r="E163" i="6"/>
  <c r="E159" i="6"/>
  <c r="E154" i="6"/>
  <c r="E150" i="6"/>
  <c r="E142" i="6"/>
  <c r="E137" i="6"/>
  <c r="E118" i="6"/>
  <c r="E117" i="6"/>
  <c r="E116" i="6"/>
  <c r="E114" i="6"/>
  <c r="E113" i="6"/>
  <c r="E104" i="6"/>
  <c r="E103" i="6"/>
  <c r="E102" i="6"/>
  <c r="E101" i="6"/>
  <c r="E100" i="6"/>
  <c r="E99" i="6"/>
  <c r="E98" i="6"/>
  <c r="E97" i="6"/>
  <c r="E93" i="6"/>
  <c r="E89" i="6"/>
  <c r="E88" i="6"/>
  <c r="E78" i="6"/>
  <c r="E77" i="6"/>
  <c r="E73" i="6"/>
  <c r="E72" i="6"/>
  <c r="E50" i="6"/>
  <c r="E49" i="6"/>
  <c r="E44" i="6"/>
  <c r="X118" i="6" l="1"/>
  <c r="D118" i="6"/>
  <c r="AA121" i="6"/>
  <c r="G121" i="6"/>
  <c r="G34" i="6" l="1"/>
  <c r="G33" i="6"/>
  <c r="G32" i="6"/>
  <c r="G30" i="6"/>
  <c r="G29" i="6"/>
  <c r="G28" i="6"/>
  <c r="G27" i="6"/>
  <c r="G26" i="6"/>
  <c r="G25" i="6"/>
  <c r="G24" i="6"/>
  <c r="G23" i="6"/>
  <c r="F34" i="6"/>
  <c r="F33" i="6"/>
  <c r="F32" i="6"/>
  <c r="F30" i="6"/>
  <c r="F29" i="6"/>
  <c r="F28" i="6"/>
  <c r="F27" i="6"/>
  <c r="F26" i="6"/>
  <c r="F25" i="6"/>
  <c r="F24" i="6"/>
  <c r="F23" i="6"/>
  <c r="E33" i="6"/>
  <c r="E29" i="6"/>
  <c r="E28" i="6"/>
  <c r="E27" i="6"/>
  <c r="E26" i="6"/>
  <c r="G20" i="6" l="1"/>
  <c r="G19" i="6"/>
  <c r="G18" i="6"/>
  <c r="G17" i="6"/>
  <c r="G16" i="6"/>
  <c r="G15" i="6"/>
  <c r="G14" i="6"/>
  <c r="G12" i="6"/>
  <c r="G11" i="6"/>
  <c r="G10" i="6"/>
  <c r="G9" i="6"/>
  <c r="F20" i="6"/>
  <c r="F19" i="6"/>
  <c r="F18" i="6"/>
  <c r="F17" i="6"/>
  <c r="F15" i="6"/>
  <c r="F14" i="6"/>
  <c r="F12" i="6"/>
  <c r="F11" i="6"/>
  <c r="F10" i="6"/>
  <c r="F9" i="6"/>
  <c r="E20" i="6"/>
  <c r="E12" i="6"/>
  <c r="C46" i="13" l="1"/>
  <c r="P44" i="13"/>
  <c r="O44" i="13" s="1"/>
  <c r="P43" i="13"/>
  <c r="O43" i="13" s="1"/>
  <c r="O42" i="13"/>
  <c r="P41" i="13"/>
  <c r="O41" i="13" s="1"/>
  <c r="P40" i="13"/>
  <c r="O40" i="13" s="1"/>
  <c r="P39" i="13"/>
  <c r="O39" i="13" s="1"/>
  <c r="O38" i="13"/>
  <c r="P35" i="13"/>
  <c r="O35" i="13" s="1"/>
  <c r="P34" i="13"/>
  <c r="O34" i="13" s="1"/>
  <c r="P33" i="13"/>
  <c r="O33" i="13" s="1"/>
  <c r="P32" i="13"/>
  <c r="O32" i="13" s="1"/>
  <c r="P31" i="13"/>
  <c r="O31" i="13" s="1"/>
  <c r="P30" i="13"/>
  <c r="C28" i="13"/>
  <c r="J28" i="13" s="1"/>
  <c r="N28" i="13" s="1"/>
  <c r="K27" i="13"/>
  <c r="P27" i="13" s="1"/>
  <c r="C27" i="13"/>
  <c r="J27" i="13" s="1"/>
  <c r="K26" i="13"/>
  <c r="P26" i="13" s="1"/>
  <c r="J26" i="13"/>
  <c r="N26" i="13" s="1"/>
  <c r="L25" i="13"/>
  <c r="G25" i="13"/>
  <c r="F25" i="13"/>
  <c r="E25" i="13"/>
  <c r="P24" i="13"/>
  <c r="O24" i="13" s="1"/>
  <c r="C24" i="13"/>
  <c r="K23" i="13"/>
  <c r="P23" i="13" s="1"/>
  <c r="O23" i="13" s="1"/>
  <c r="C23" i="13"/>
  <c r="K22" i="13"/>
  <c r="P22" i="13" s="1"/>
  <c r="C22" i="13"/>
  <c r="K21" i="13"/>
  <c r="P21" i="13" s="1"/>
  <c r="O21" i="13" s="1"/>
  <c r="C21" i="13"/>
  <c r="K20" i="13"/>
  <c r="P20" i="13" s="1"/>
  <c r="P18" i="13" s="1"/>
  <c r="C20" i="13"/>
  <c r="C19" i="13"/>
  <c r="J19" i="13" s="1"/>
  <c r="N19" i="13" s="1"/>
  <c r="L18" i="13"/>
  <c r="H18" i="13"/>
  <c r="G18" i="13"/>
  <c r="F18" i="13"/>
  <c r="E18" i="13"/>
  <c r="D18" i="13"/>
  <c r="D48" i="13" s="1"/>
  <c r="D51" i="13" s="1"/>
  <c r="O17" i="13"/>
  <c r="K17" i="13"/>
  <c r="C17" i="13"/>
  <c r="J17" i="13" s="1"/>
  <c r="N17" i="13" s="1"/>
  <c r="K16" i="13"/>
  <c r="P16" i="13" s="1"/>
  <c r="C16" i="13"/>
  <c r="K15" i="13"/>
  <c r="P15" i="13" s="1"/>
  <c r="C15" i="13"/>
  <c r="K14" i="13"/>
  <c r="P14" i="13" s="1"/>
  <c r="O14" i="13" s="1"/>
  <c r="C14" i="13"/>
  <c r="N13" i="13"/>
  <c r="K13" i="13"/>
  <c r="P13" i="13" s="1"/>
  <c r="K12" i="13"/>
  <c r="P12" i="13" s="1"/>
  <c r="O12" i="13" s="1"/>
  <c r="C12" i="13"/>
  <c r="K11" i="13"/>
  <c r="P11" i="13" s="1"/>
  <c r="C11" i="13"/>
  <c r="J11" i="13" s="1"/>
  <c r="C10" i="13"/>
  <c r="J10" i="13" s="1"/>
  <c r="L9" i="13"/>
  <c r="H9" i="13"/>
  <c r="E9" i="13"/>
  <c r="J8" i="13"/>
  <c r="L7" i="13" l="1"/>
  <c r="G45" i="13"/>
  <c r="P45" i="13" s="1"/>
  <c r="O45" i="13" s="1"/>
  <c r="G48" i="13"/>
  <c r="G51" i="13" s="1"/>
  <c r="O30" i="13"/>
  <c r="O29" i="13" s="1"/>
  <c r="O13" i="13"/>
  <c r="O16" i="13"/>
  <c r="L48" i="13"/>
  <c r="L51" i="13" s="1"/>
  <c r="H48" i="13"/>
  <c r="H51" i="13" s="1"/>
  <c r="C25" i="13"/>
  <c r="J24" i="13"/>
  <c r="N24" i="13" s="1"/>
  <c r="J20" i="13"/>
  <c r="N20" i="13" s="1"/>
  <c r="N8" i="13"/>
  <c r="J23" i="13"/>
  <c r="N23" i="13" s="1"/>
  <c r="J22" i="13"/>
  <c r="N22" i="13" s="1"/>
  <c r="J21" i="13"/>
  <c r="N21" i="13" s="1"/>
  <c r="O20" i="13"/>
  <c r="O19" i="13"/>
  <c r="O15" i="13"/>
  <c r="O11" i="13"/>
  <c r="J16" i="13"/>
  <c r="N16" i="13" s="1"/>
  <c r="J15" i="13"/>
  <c r="N15" i="13" s="1"/>
  <c r="J14" i="13"/>
  <c r="N14" i="13" s="1"/>
  <c r="J12" i="13"/>
  <c r="N12" i="13" s="1"/>
  <c r="F7" i="13"/>
  <c r="F48" i="13"/>
  <c r="F51" i="13" s="1"/>
  <c r="D7" i="13"/>
  <c r="Q9" i="13"/>
  <c r="Q25" i="13"/>
  <c r="O27" i="13"/>
  <c r="O22" i="13"/>
  <c r="Q18" i="13"/>
  <c r="Q48" i="13" s="1"/>
  <c r="Q51" i="13" s="1"/>
  <c r="K9" i="13"/>
  <c r="C9" i="13"/>
  <c r="E7" i="13"/>
  <c r="N27" i="13"/>
  <c r="N25" i="13" s="1"/>
  <c r="J25" i="13"/>
  <c r="O10" i="13"/>
  <c r="N10" i="13"/>
  <c r="O26" i="13"/>
  <c r="G7" i="13"/>
  <c r="N11" i="13"/>
  <c r="K18" i="13"/>
  <c r="K25" i="13"/>
  <c r="H7" i="13"/>
  <c r="C18" i="13"/>
  <c r="H47" i="13"/>
  <c r="K48" i="13" l="1"/>
  <c r="O9" i="13"/>
  <c r="K7" i="13"/>
  <c r="N18" i="13"/>
  <c r="J18" i="13"/>
  <c r="O18" i="13"/>
  <c r="O25" i="13"/>
  <c r="Q7" i="13"/>
  <c r="K51" i="13"/>
  <c r="C48" i="13"/>
  <c r="J9" i="13"/>
  <c r="C7" i="13"/>
  <c r="O47" i="13"/>
  <c r="P48" i="13"/>
  <c r="P7" i="13"/>
  <c r="N9" i="13"/>
  <c r="N7" i="13" s="1"/>
  <c r="Q53" i="13" l="1"/>
  <c r="J7" i="13"/>
  <c r="P53" i="13"/>
  <c r="J48" i="13"/>
  <c r="J51" i="13" s="1"/>
  <c r="O48" i="13"/>
  <c r="O51" i="13" s="1"/>
  <c r="O7" i="13"/>
  <c r="N48" i="13"/>
  <c r="N51" i="13" s="1"/>
  <c r="P54" i="13" l="1"/>
  <c r="P55" i="13" s="1"/>
  <c r="G119" i="6"/>
  <c r="AA119" i="6"/>
  <c r="D29" i="6"/>
  <c r="D28" i="6"/>
  <c r="D27" i="6"/>
  <c r="D26" i="6"/>
  <c r="D20" i="6"/>
  <c r="D12" i="6"/>
  <c r="X179" i="6"/>
  <c r="X174" i="6"/>
  <c r="AA172" i="6"/>
  <c r="Z172" i="6"/>
  <c r="AA166" i="6"/>
  <c r="Z166" i="6"/>
  <c r="X163" i="6"/>
  <c r="AA161" i="6"/>
  <c r="X159" i="6"/>
  <c r="X157" i="6"/>
  <c r="AA156" i="6"/>
  <c r="Z156" i="6"/>
  <c r="X154" i="6"/>
  <c r="AA152" i="6"/>
  <c r="Z152" i="6"/>
  <c r="AA132" i="6"/>
  <c r="AA130" i="6" s="1"/>
  <c r="X116" i="6"/>
  <c r="X114" i="6"/>
  <c r="X113" i="6"/>
  <c r="AA112" i="6"/>
  <c r="Z112" i="6"/>
  <c r="Y112" i="6"/>
  <c r="AA105" i="6"/>
  <c r="X104" i="6"/>
  <c r="X103" i="6"/>
  <c r="X102" i="6"/>
  <c r="X101" i="6"/>
  <c r="X100" i="6"/>
  <c r="X99" i="6"/>
  <c r="X98" i="6"/>
  <c r="X97" i="6"/>
  <c r="AA96" i="6"/>
  <c r="Z96" i="6"/>
  <c r="Y96" i="6"/>
  <c r="AA92" i="6"/>
  <c r="Z92" i="6"/>
  <c r="X89" i="6"/>
  <c r="AA87" i="6"/>
  <c r="Y87" i="6"/>
  <c r="AA84" i="6"/>
  <c r="X77" i="6"/>
  <c r="X73" i="6"/>
  <c r="Y71" i="6"/>
  <c r="X72" i="6"/>
  <c r="AA71" i="6"/>
  <c r="Z71" i="6"/>
  <c r="X50" i="6"/>
  <c r="X44" i="6"/>
  <c r="X29" i="6"/>
  <c r="X28" i="6"/>
  <c r="X27" i="6"/>
  <c r="X26" i="6"/>
  <c r="D179" i="6"/>
  <c r="F177" i="6"/>
  <c r="D174" i="6"/>
  <c r="G172" i="6"/>
  <c r="F172" i="6"/>
  <c r="G166" i="6"/>
  <c r="F166" i="6"/>
  <c r="D163" i="6"/>
  <c r="G161" i="6"/>
  <c r="F161" i="6"/>
  <c r="D159" i="6"/>
  <c r="G156" i="6"/>
  <c r="F156" i="6"/>
  <c r="D154" i="6"/>
  <c r="G152" i="6"/>
  <c r="F152" i="6"/>
  <c r="D142" i="6"/>
  <c r="G140" i="6"/>
  <c r="G139" i="6" s="1"/>
  <c r="D137" i="6"/>
  <c r="D117" i="6"/>
  <c r="D116" i="6"/>
  <c r="D114" i="6"/>
  <c r="D113" i="6"/>
  <c r="G112" i="6"/>
  <c r="F112" i="6"/>
  <c r="E112" i="6"/>
  <c r="G105" i="6"/>
  <c r="D104" i="6"/>
  <c r="D103" i="6"/>
  <c r="D102" i="6"/>
  <c r="D101" i="6"/>
  <c r="D100" i="6"/>
  <c r="D99" i="6"/>
  <c r="D98" i="6"/>
  <c r="D97" i="6"/>
  <c r="G96" i="6"/>
  <c r="F96" i="6"/>
  <c r="E96" i="6"/>
  <c r="D93" i="6"/>
  <c r="D92" i="6" s="1"/>
  <c r="G92" i="6"/>
  <c r="G90" i="6" s="1"/>
  <c r="F92" i="6"/>
  <c r="F90" i="6" s="1"/>
  <c r="E92" i="6"/>
  <c r="D89" i="6"/>
  <c r="D88" i="6"/>
  <c r="G87" i="6"/>
  <c r="F87" i="6"/>
  <c r="E87" i="6"/>
  <c r="G84" i="6"/>
  <c r="D77" i="6"/>
  <c r="G76" i="6"/>
  <c r="D73" i="6"/>
  <c r="D72" i="6"/>
  <c r="G71" i="6"/>
  <c r="F71" i="6"/>
  <c r="E71" i="6"/>
  <c r="G68" i="6"/>
  <c r="D50" i="6"/>
  <c r="D49" i="6"/>
  <c r="G47" i="6"/>
  <c r="G45" i="6" s="1"/>
  <c r="F47" i="6"/>
  <c r="F45" i="6" s="1"/>
  <c r="D44" i="6"/>
  <c r="G38" i="6"/>
  <c r="G35" i="6" s="1"/>
  <c r="D33" i="6"/>
  <c r="G31" i="6"/>
  <c r="F31" i="6"/>
  <c r="G22" i="6"/>
  <c r="F22" i="6"/>
  <c r="G13" i="6"/>
  <c r="G8" i="6"/>
  <c r="F8" i="6"/>
  <c r="G94" i="6" l="1"/>
  <c r="G7" i="6"/>
  <c r="F21" i="6"/>
  <c r="D71" i="6"/>
  <c r="D112" i="6"/>
  <c r="AA151" i="6"/>
  <c r="X112" i="6"/>
  <c r="X71" i="6"/>
  <c r="X96" i="6"/>
  <c r="G151" i="6"/>
  <c r="G75" i="6"/>
  <c r="G67" i="6"/>
  <c r="G21" i="6"/>
  <c r="F151" i="6"/>
  <c r="D87" i="6"/>
  <c r="D96" i="6"/>
  <c r="G138" i="5" l="1"/>
  <c r="G113" i="5"/>
  <c r="G109" i="5"/>
  <c r="G62" i="5"/>
  <c r="G53" i="5"/>
  <c r="G30" i="5"/>
  <c r="G18" i="5"/>
  <c r="G7" i="5"/>
  <c r="G5" i="5"/>
  <c r="B138" i="5"/>
  <c r="B113" i="5"/>
  <c r="B28" i="7" s="1"/>
  <c r="B109" i="5"/>
  <c r="B53" i="5"/>
  <c r="B30" i="5"/>
  <c r="B18" i="5"/>
  <c r="B7" i="5"/>
  <c r="B5" i="5"/>
  <c r="G28" i="7" l="1"/>
  <c r="G27" i="7"/>
  <c r="B27" i="7"/>
  <c r="B12" i="7"/>
  <c r="G12" i="7"/>
  <c r="B108" i="5"/>
  <c r="B8" i="7" s="1"/>
  <c r="G108" i="5"/>
  <c r="G8" i="7" s="1"/>
  <c r="G17" i="5"/>
  <c r="B17" i="5"/>
  <c r="G4" i="5"/>
  <c r="G26" i="7" s="1"/>
  <c r="B4" i="5"/>
  <c r="B26" i="7" s="1"/>
  <c r="B36" i="7" s="1"/>
  <c r="G36" i="7" l="1"/>
  <c r="G3" i="5"/>
  <c r="G4" i="7" s="1"/>
  <c r="B3" i="5"/>
  <c r="G21" i="7" l="1"/>
  <c r="G16" i="7"/>
  <c r="G150" i="5"/>
  <c r="B4" i="7"/>
  <c r="B150" i="5"/>
  <c r="B16" i="7" l="1"/>
  <c r="B21" i="7"/>
  <c r="U128" i="2" l="1"/>
  <c r="U116" i="2"/>
  <c r="V113" i="2"/>
  <c r="U113" i="2"/>
  <c r="U112" i="2"/>
  <c r="U111" i="2"/>
  <c r="U109" i="2"/>
  <c r="U108" i="2"/>
  <c r="U106" i="2"/>
  <c r="U105" i="2"/>
  <c r="U104" i="2"/>
  <c r="U102" i="2"/>
  <c r="U100" i="2"/>
  <c r="U44" i="2"/>
  <c r="W178" i="2" l="1"/>
  <c r="V178" i="2"/>
  <c r="W177" i="2"/>
  <c r="V177" i="2"/>
  <c r="U177" i="2"/>
  <c r="W176" i="2"/>
  <c r="V176" i="2"/>
  <c r="U176" i="2"/>
  <c r="O178" i="2"/>
  <c r="N178" i="2"/>
  <c r="O177" i="2"/>
  <c r="N177" i="2"/>
  <c r="M177" i="2"/>
  <c r="O176" i="2"/>
  <c r="N176" i="2"/>
  <c r="M176" i="2"/>
  <c r="K176" i="2"/>
  <c r="G178" i="2"/>
  <c r="F178" i="2"/>
  <c r="F177" i="2"/>
  <c r="E177" i="2"/>
  <c r="G176" i="2"/>
  <c r="W174" i="2"/>
  <c r="V174" i="2"/>
  <c r="U174" i="2"/>
  <c r="O174" i="2"/>
  <c r="N174" i="2"/>
  <c r="M174" i="2"/>
  <c r="F174" i="2"/>
  <c r="W173" i="2"/>
  <c r="V173" i="2"/>
  <c r="U173" i="2"/>
  <c r="W172" i="2"/>
  <c r="V172" i="2"/>
  <c r="U172" i="2"/>
  <c r="W170" i="2"/>
  <c r="V170" i="2"/>
  <c r="U170" i="2"/>
  <c r="W169" i="2"/>
  <c r="V169" i="2"/>
  <c r="U169" i="2"/>
  <c r="W168" i="2"/>
  <c r="V168" i="2"/>
  <c r="U168" i="2"/>
  <c r="W167" i="2"/>
  <c r="V167" i="2"/>
  <c r="U167" i="2"/>
  <c r="W166" i="2"/>
  <c r="V166" i="2"/>
  <c r="U166" i="2"/>
  <c r="W164" i="2"/>
  <c r="V164" i="2"/>
  <c r="U164" i="2"/>
  <c r="W163" i="2"/>
  <c r="V163" i="2"/>
  <c r="U163" i="2"/>
  <c r="W162" i="2"/>
  <c r="V162" i="2"/>
  <c r="U162" i="2"/>
  <c r="W160" i="2"/>
  <c r="V160" i="2"/>
  <c r="U160" i="2"/>
  <c r="W159" i="2"/>
  <c r="V159" i="2"/>
  <c r="U159" i="2"/>
  <c r="W158" i="2"/>
  <c r="V158" i="2"/>
  <c r="U158" i="2"/>
  <c r="W157" i="2"/>
  <c r="V157" i="2"/>
  <c r="U157" i="2"/>
  <c r="W155" i="2"/>
  <c r="V155" i="2"/>
  <c r="U155" i="2"/>
  <c r="W154" i="2"/>
  <c r="V154" i="2"/>
  <c r="U154" i="2"/>
  <c r="W153" i="2"/>
  <c r="V153" i="2"/>
  <c r="U153" i="2"/>
  <c r="O173" i="2"/>
  <c r="N173" i="2"/>
  <c r="M173" i="2"/>
  <c r="O172" i="2"/>
  <c r="N172" i="2"/>
  <c r="M172" i="2"/>
  <c r="O170" i="2"/>
  <c r="N170" i="2"/>
  <c r="M170" i="2"/>
  <c r="O169" i="2"/>
  <c r="N169" i="2"/>
  <c r="O168" i="2"/>
  <c r="N168" i="2"/>
  <c r="O167" i="2"/>
  <c r="N167" i="2"/>
  <c r="M167" i="2"/>
  <c r="O166" i="2"/>
  <c r="N166" i="2"/>
  <c r="O164" i="2"/>
  <c r="O163" i="2"/>
  <c r="N163" i="2"/>
  <c r="O162" i="2"/>
  <c r="N162" i="2"/>
  <c r="O160" i="2"/>
  <c r="N160" i="2"/>
  <c r="O159" i="2"/>
  <c r="N159" i="2"/>
  <c r="M159" i="2"/>
  <c r="O158" i="2"/>
  <c r="N158" i="2"/>
  <c r="O157" i="2"/>
  <c r="N157" i="2"/>
  <c r="O155" i="2"/>
  <c r="N155" i="2"/>
  <c r="M155" i="2"/>
  <c r="O154" i="2"/>
  <c r="N154" i="2"/>
  <c r="O153" i="2"/>
  <c r="N153" i="2"/>
  <c r="I173" i="2"/>
  <c r="G173" i="2"/>
  <c r="F173" i="2"/>
  <c r="G172" i="2"/>
  <c r="F172" i="2"/>
  <c r="G170" i="2"/>
  <c r="F170" i="2"/>
  <c r="G169" i="2"/>
  <c r="F169" i="2"/>
  <c r="G168" i="2"/>
  <c r="F168" i="2"/>
  <c r="G167" i="2"/>
  <c r="F167" i="2"/>
  <c r="G166" i="2"/>
  <c r="G164" i="2"/>
  <c r="G163" i="2"/>
  <c r="F163" i="2"/>
  <c r="G162" i="2"/>
  <c r="F162" i="2"/>
  <c r="G160" i="2"/>
  <c r="F160" i="2"/>
  <c r="G159" i="2"/>
  <c r="F159" i="2"/>
  <c r="G158" i="2"/>
  <c r="F158" i="2"/>
  <c r="G157" i="2"/>
  <c r="F157" i="2"/>
  <c r="G155" i="2"/>
  <c r="F155" i="2"/>
  <c r="G154" i="2"/>
  <c r="F154" i="2"/>
  <c r="G153" i="2"/>
  <c r="F153" i="2"/>
  <c r="W150" i="2"/>
  <c r="V150" i="2"/>
  <c r="U150" i="2"/>
  <c r="W149" i="2"/>
  <c r="V149" i="2"/>
  <c r="U149" i="2"/>
  <c r="W148" i="2"/>
  <c r="V148" i="2"/>
  <c r="U148" i="2"/>
  <c r="W147" i="2"/>
  <c r="V147" i="2"/>
  <c r="U147" i="2"/>
  <c r="W146" i="2"/>
  <c r="V146" i="2"/>
  <c r="U146" i="2"/>
  <c r="W145" i="2"/>
  <c r="V145" i="2"/>
  <c r="U145" i="2"/>
  <c r="W144" i="2"/>
  <c r="V144" i="2"/>
  <c r="U144" i="2"/>
  <c r="W143" i="2"/>
  <c r="V143" i="2"/>
  <c r="U143" i="2"/>
  <c r="W142" i="2"/>
  <c r="V142" i="2"/>
  <c r="U142" i="2"/>
  <c r="W141" i="2"/>
  <c r="V141" i="2"/>
  <c r="U141" i="2"/>
  <c r="O150" i="2"/>
  <c r="N150" i="2"/>
  <c r="M150" i="2"/>
  <c r="O149" i="2"/>
  <c r="N149" i="2"/>
  <c r="M149" i="2"/>
  <c r="O148" i="2"/>
  <c r="N148" i="2"/>
  <c r="M148" i="2"/>
  <c r="O147" i="2"/>
  <c r="N147" i="2"/>
  <c r="M147" i="2"/>
  <c r="O146" i="2"/>
  <c r="N146" i="2"/>
  <c r="M146" i="2"/>
  <c r="O145" i="2"/>
  <c r="N145" i="2"/>
  <c r="M145" i="2"/>
  <c r="O144" i="2"/>
  <c r="N144" i="2"/>
  <c r="M144" i="2"/>
  <c r="O143" i="2"/>
  <c r="N143" i="2"/>
  <c r="O142" i="2"/>
  <c r="N142" i="2"/>
  <c r="M142" i="2"/>
  <c r="O141" i="2"/>
  <c r="N141" i="2"/>
  <c r="M141" i="2"/>
  <c r="G150" i="2"/>
  <c r="F150" i="2"/>
  <c r="G149" i="2"/>
  <c r="G148" i="2"/>
  <c r="F148" i="2"/>
  <c r="G147" i="2"/>
  <c r="F147" i="2"/>
  <c r="G146" i="2"/>
  <c r="F146" i="2"/>
  <c r="G145" i="2"/>
  <c r="F145" i="2"/>
  <c r="G144" i="2"/>
  <c r="F144" i="2"/>
  <c r="G143" i="2"/>
  <c r="G142" i="2"/>
  <c r="F142" i="2"/>
  <c r="E142" i="2"/>
  <c r="G141" i="2"/>
  <c r="F141" i="2"/>
  <c r="W138" i="2"/>
  <c r="V138" i="2"/>
  <c r="U138" i="2"/>
  <c r="W137" i="2"/>
  <c r="V137" i="2"/>
  <c r="U137" i="2"/>
  <c r="W136" i="2"/>
  <c r="V136" i="2"/>
  <c r="U136" i="2"/>
  <c r="W135" i="2"/>
  <c r="V135" i="2"/>
  <c r="U135" i="2"/>
  <c r="W134" i="2"/>
  <c r="V134" i="2"/>
  <c r="U134" i="2"/>
  <c r="W133" i="2"/>
  <c r="V133" i="2"/>
  <c r="U133" i="2"/>
  <c r="W131" i="2"/>
  <c r="V131" i="2"/>
  <c r="U131" i="2"/>
  <c r="O138" i="2"/>
  <c r="N138" i="2"/>
  <c r="K138" i="2"/>
  <c r="J138" i="2"/>
  <c r="I138" i="2"/>
  <c r="G138" i="2"/>
  <c r="F138" i="2"/>
  <c r="O137" i="2"/>
  <c r="N137" i="2"/>
  <c r="K137" i="2"/>
  <c r="J137" i="2"/>
  <c r="I137" i="2"/>
  <c r="G137" i="2"/>
  <c r="O136" i="2"/>
  <c r="N136" i="2"/>
  <c r="K136" i="2"/>
  <c r="J136" i="2"/>
  <c r="I136" i="2"/>
  <c r="G136" i="2"/>
  <c r="F136" i="2"/>
  <c r="O135" i="2"/>
  <c r="N135" i="2"/>
  <c r="M135" i="2"/>
  <c r="K135" i="2"/>
  <c r="J135" i="2"/>
  <c r="I135" i="2"/>
  <c r="G135" i="2"/>
  <c r="O134" i="2"/>
  <c r="N134" i="2"/>
  <c r="M134" i="2"/>
  <c r="K134" i="2"/>
  <c r="J134" i="2"/>
  <c r="I134" i="2"/>
  <c r="G134" i="2"/>
  <c r="F134" i="2"/>
  <c r="O133" i="2"/>
  <c r="N133" i="2"/>
  <c r="M133" i="2"/>
  <c r="K133" i="2"/>
  <c r="J133" i="2"/>
  <c r="I133" i="2"/>
  <c r="G133" i="2"/>
  <c r="O131" i="2"/>
  <c r="N131" i="2"/>
  <c r="M131" i="2"/>
  <c r="K131" i="2"/>
  <c r="J131" i="2"/>
  <c r="I131" i="2"/>
  <c r="G131" i="2"/>
  <c r="F131" i="2"/>
  <c r="W129" i="2"/>
  <c r="V129" i="2"/>
  <c r="U129" i="2"/>
  <c r="W128" i="2"/>
  <c r="V128" i="2"/>
  <c r="W127" i="2"/>
  <c r="V127" i="2"/>
  <c r="U127" i="2"/>
  <c r="W126" i="2"/>
  <c r="V126" i="2"/>
  <c r="W125" i="2"/>
  <c r="V125" i="2"/>
  <c r="U125" i="2"/>
  <c r="W124" i="2"/>
  <c r="V124" i="2"/>
  <c r="U124" i="2"/>
  <c r="W123" i="2"/>
  <c r="V123" i="2"/>
  <c r="U123" i="2"/>
  <c r="W121" i="2"/>
  <c r="V121" i="2"/>
  <c r="U121" i="2"/>
  <c r="O129" i="2"/>
  <c r="N129" i="2"/>
  <c r="M129" i="2"/>
  <c r="O127" i="2"/>
  <c r="N127" i="2"/>
  <c r="M127" i="2"/>
  <c r="O126" i="2"/>
  <c r="N126" i="2"/>
  <c r="M126" i="2"/>
  <c r="O125" i="2"/>
  <c r="N125" i="2"/>
  <c r="M125" i="2"/>
  <c r="O124" i="2"/>
  <c r="N124" i="2"/>
  <c r="M124" i="2"/>
  <c r="O123" i="2"/>
  <c r="N123" i="2"/>
  <c r="M123" i="2"/>
  <c r="O121" i="2"/>
  <c r="N121" i="2"/>
  <c r="M121" i="2"/>
  <c r="G129" i="2"/>
  <c r="F129" i="2"/>
  <c r="G127" i="2"/>
  <c r="F127" i="2"/>
  <c r="G126" i="2"/>
  <c r="F126" i="2"/>
  <c r="G125" i="2"/>
  <c r="F125" i="2"/>
  <c r="J124" i="2"/>
  <c r="G124" i="2"/>
  <c r="G123" i="2"/>
  <c r="F123" i="2"/>
  <c r="G121" i="2"/>
  <c r="F121" i="2"/>
  <c r="W119" i="2"/>
  <c r="V119" i="2"/>
  <c r="U119" i="2"/>
  <c r="W118" i="2"/>
  <c r="V118" i="2"/>
  <c r="U118" i="2"/>
  <c r="W117" i="2"/>
  <c r="V117" i="2"/>
  <c r="U117" i="2"/>
  <c r="W116" i="2"/>
  <c r="V116" i="2"/>
  <c r="W115" i="2"/>
  <c r="V115" i="2"/>
  <c r="W113" i="2"/>
  <c r="W112" i="2"/>
  <c r="V112" i="2"/>
  <c r="W111" i="2"/>
  <c r="V111" i="2"/>
  <c r="W110" i="2"/>
  <c r="V110" i="2"/>
  <c r="W109" i="2"/>
  <c r="V109" i="2"/>
  <c r="W108" i="2"/>
  <c r="V108" i="2"/>
  <c r="W106" i="2"/>
  <c r="V106" i="2"/>
  <c r="W105" i="2"/>
  <c r="V105" i="2"/>
  <c r="W104" i="2"/>
  <c r="V104" i="2"/>
  <c r="W103" i="2"/>
  <c r="V103" i="2"/>
  <c r="U103" i="2"/>
  <c r="W102" i="2"/>
  <c r="V102" i="2"/>
  <c r="W101" i="2"/>
  <c r="V101" i="2"/>
  <c r="W100" i="2"/>
  <c r="V100" i="2"/>
  <c r="W98" i="2"/>
  <c r="V98" i="2"/>
  <c r="U98" i="2"/>
  <c r="O119" i="2"/>
  <c r="N119" i="2"/>
  <c r="M119" i="2"/>
  <c r="O118" i="2"/>
  <c r="N118" i="2"/>
  <c r="M118" i="2"/>
  <c r="O117" i="2"/>
  <c r="N117" i="2"/>
  <c r="M117" i="2"/>
  <c r="O116" i="2"/>
  <c r="N116" i="2"/>
  <c r="M116" i="2"/>
  <c r="O115" i="2"/>
  <c r="N115" i="2"/>
  <c r="M115" i="2"/>
  <c r="O113" i="2"/>
  <c r="N113" i="2"/>
  <c r="M113" i="2"/>
  <c r="O112" i="2"/>
  <c r="N112" i="2"/>
  <c r="M112" i="2"/>
  <c r="O111" i="2"/>
  <c r="N111" i="2"/>
  <c r="M111" i="2"/>
  <c r="O110" i="2"/>
  <c r="N110" i="2"/>
  <c r="M110" i="2"/>
  <c r="O109" i="2"/>
  <c r="N109" i="2"/>
  <c r="M109" i="2"/>
  <c r="O108" i="2"/>
  <c r="N108" i="2"/>
  <c r="M108" i="2"/>
  <c r="O106" i="2"/>
  <c r="N106" i="2"/>
  <c r="M106" i="2"/>
  <c r="O105" i="2"/>
  <c r="N105" i="2"/>
  <c r="M105" i="2"/>
  <c r="O104" i="2"/>
  <c r="N104" i="2"/>
  <c r="M104" i="2"/>
  <c r="O103" i="2"/>
  <c r="N103" i="2"/>
  <c r="M103" i="2"/>
  <c r="O102" i="2"/>
  <c r="N102" i="2"/>
  <c r="M102" i="2"/>
  <c r="O101" i="2"/>
  <c r="N101" i="2"/>
  <c r="M101" i="2"/>
  <c r="O100" i="2"/>
  <c r="N100" i="2"/>
  <c r="M100" i="2"/>
  <c r="O98" i="2"/>
  <c r="N98" i="2"/>
  <c r="M98" i="2"/>
  <c r="G119" i="2"/>
  <c r="F119" i="2"/>
  <c r="G118" i="2"/>
  <c r="G117" i="2"/>
  <c r="F117" i="2"/>
  <c r="G116" i="2"/>
  <c r="F116" i="2"/>
  <c r="G115" i="2"/>
  <c r="F115" i="2"/>
  <c r="G113" i="2"/>
  <c r="F113" i="2"/>
  <c r="G112" i="2"/>
  <c r="F112" i="2"/>
  <c r="G111" i="2"/>
  <c r="G110" i="2"/>
  <c r="F110" i="2"/>
  <c r="G109" i="2"/>
  <c r="G108" i="2"/>
  <c r="F108" i="2"/>
  <c r="G106" i="2"/>
  <c r="G105" i="2"/>
  <c r="G104" i="2"/>
  <c r="F104" i="2"/>
  <c r="G103" i="2"/>
  <c r="F103" i="2"/>
  <c r="E103" i="2"/>
  <c r="G102" i="2"/>
  <c r="G101" i="2"/>
  <c r="F101" i="2"/>
  <c r="G100" i="2"/>
  <c r="F100" i="2"/>
  <c r="G98" i="2"/>
  <c r="F98" i="2"/>
  <c r="W96" i="2"/>
  <c r="V96" i="2"/>
  <c r="U96" i="2"/>
  <c r="W94" i="2"/>
  <c r="V94" i="2"/>
  <c r="U94" i="2"/>
  <c r="O96" i="2"/>
  <c r="N96" i="2"/>
  <c r="M96" i="2"/>
  <c r="O94" i="2"/>
  <c r="N94" i="2"/>
  <c r="M94" i="2"/>
  <c r="G96" i="2"/>
  <c r="F96" i="2"/>
  <c r="G94" i="2"/>
  <c r="F94" i="2"/>
  <c r="W92" i="2"/>
  <c r="V92" i="2"/>
  <c r="U92" i="2"/>
  <c r="W91" i="2"/>
  <c r="V91" i="2"/>
  <c r="U91" i="2"/>
  <c r="W89" i="2"/>
  <c r="V89" i="2"/>
  <c r="U89" i="2"/>
  <c r="W88" i="2"/>
  <c r="V88" i="2"/>
  <c r="U88" i="2"/>
  <c r="W86" i="2"/>
  <c r="V86" i="2"/>
  <c r="U86" i="2"/>
  <c r="W85" i="2"/>
  <c r="V85" i="2"/>
  <c r="U85" i="2"/>
  <c r="W84" i="2"/>
  <c r="V84" i="2"/>
  <c r="U84" i="2"/>
  <c r="W83" i="2"/>
  <c r="V83" i="2"/>
  <c r="U83" i="2"/>
  <c r="W82" i="2"/>
  <c r="V82" i="2"/>
  <c r="U82" i="2"/>
  <c r="W81" i="2"/>
  <c r="V81" i="2"/>
  <c r="U81" i="2"/>
  <c r="W80" i="2"/>
  <c r="V80" i="2"/>
  <c r="U80" i="2"/>
  <c r="O92" i="2"/>
  <c r="N92" i="2"/>
  <c r="M92" i="2"/>
  <c r="O91" i="2"/>
  <c r="N91" i="2"/>
  <c r="M91" i="2"/>
  <c r="O89" i="2"/>
  <c r="N89" i="2"/>
  <c r="O88" i="2"/>
  <c r="N88" i="2"/>
  <c r="M88" i="2"/>
  <c r="O86" i="2"/>
  <c r="N86" i="2"/>
  <c r="O85" i="2"/>
  <c r="N85" i="2"/>
  <c r="O84" i="2"/>
  <c r="N84" i="2"/>
  <c r="M84" i="2"/>
  <c r="O83" i="2"/>
  <c r="N83" i="2"/>
  <c r="M83" i="2"/>
  <c r="O82" i="2"/>
  <c r="N82" i="2"/>
  <c r="M82" i="2"/>
  <c r="O81" i="2"/>
  <c r="N81" i="2"/>
  <c r="M81" i="2"/>
  <c r="O80" i="2"/>
  <c r="N80" i="2"/>
  <c r="M80" i="2"/>
  <c r="K92" i="2"/>
  <c r="J92" i="2"/>
  <c r="I92" i="2"/>
  <c r="G92" i="2"/>
  <c r="F92" i="2"/>
  <c r="K91" i="2"/>
  <c r="J91" i="2"/>
  <c r="I91" i="2"/>
  <c r="G91" i="2"/>
  <c r="F91" i="2"/>
  <c r="E91" i="2"/>
  <c r="K89" i="2"/>
  <c r="J89" i="2"/>
  <c r="I89" i="2"/>
  <c r="G89" i="2"/>
  <c r="F89" i="2"/>
  <c r="K88" i="2"/>
  <c r="J88" i="2"/>
  <c r="I88" i="2"/>
  <c r="G88" i="2"/>
  <c r="E88" i="2"/>
  <c r="G86" i="2"/>
  <c r="F86" i="2"/>
  <c r="G85" i="2"/>
  <c r="F85" i="2"/>
  <c r="G84" i="2"/>
  <c r="F84" i="2"/>
  <c r="G83" i="2"/>
  <c r="F83" i="2"/>
  <c r="G82" i="2"/>
  <c r="F82" i="2"/>
  <c r="G80" i="2"/>
  <c r="F80" i="2"/>
  <c r="E80" i="2"/>
  <c r="W77" i="2"/>
  <c r="V77" i="2"/>
  <c r="U77" i="2"/>
  <c r="W76" i="2"/>
  <c r="V76" i="2"/>
  <c r="U76" i="2"/>
  <c r="W75" i="2"/>
  <c r="V75" i="2"/>
  <c r="U75" i="2"/>
  <c r="W73" i="2"/>
  <c r="V73" i="2"/>
  <c r="U73" i="2"/>
  <c r="W72" i="2"/>
  <c r="V72" i="2"/>
  <c r="U72" i="2"/>
  <c r="O77" i="2"/>
  <c r="N77" i="2"/>
  <c r="M77" i="2"/>
  <c r="K77" i="2"/>
  <c r="J77" i="2"/>
  <c r="G77" i="2"/>
  <c r="O76" i="2"/>
  <c r="N76" i="2"/>
  <c r="M76" i="2"/>
  <c r="K76" i="2"/>
  <c r="J76" i="2"/>
  <c r="G76" i="2"/>
  <c r="F76" i="2"/>
  <c r="O75" i="2"/>
  <c r="N75" i="2"/>
  <c r="M75" i="2"/>
  <c r="K75" i="2"/>
  <c r="J75" i="2"/>
  <c r="G75" i="2"/>
  <c r="F75" i="2"/>
  <c r="O73" i="2"/>
  <c r="N73" i="2"/>
  <c r="M73" i="2"/>
  <c r="K73" i="2"/>
  <c r="J73" i="2"/>
  <c r="G73" i="2"/>
  <c r="F73" i="2"/>
  <c r="O72" i="2"/>
  <c r="N72" i="2"/>
  <c r="M72" i="2"/>
  <c r="K72" i="2"/>
  <c r="J72" i="2"/>
  <c r="G72" i="2"/>
  <c r="F72" i="2"/>
  <c r="W69" i="2"/>
  <c r="V69" i="2"/>
  <c r="U69" i="2"/>
  <c r="W68" i="2"/>
  <c r="V68" i="2"/>
  <c r="U68" i="2"/>
  <c r="W66" i="2"/>
  <c r="V66" i="2"/>
  <c r="U66" i="2"/>
  <c r="W65" i="2"/>
  <c r="V65" i="2"/>
  <c r="U65" i="2"/>
  <c r="W64" i="2"/>
  <c r="U64" i="2"/>
  <c r="W63" i="2"/>
  <c r="V63" i="2"/>
  <c r="U63" i="2"/>
  <c r="W61" i="2"/>
  <c r="V61" i="2"/>
  <c r="U61" i="2"/>
  <c r="W60" i="2"/>
  <c r="U60" i="2"/>
  <c r="W59" i="2"/>
  <c r="V59" i="2"/>
  <c r="U59" i="2"/>
  <c r="W58" i="2"/>
  <c r="V58" i="2"/>
  <c r="U58" i="2"/>
  <c r="W57" i="2"/>
  <c r="V57" i="2"/>
  <c r="U57" i="2"/>
  <c r="W56" i="2"/>
  <c r="V56" i="2"/>
  <c r="U56" i="2"/>
  <c r="O69" i="2"/>
  <c r="N69" i="2"/>
  <c r="M69" i="2"/>
  <c r="K69" i="2"/>
  <c r="O68" i="2"/>
  <c r="N68" i="2"/>
  <c r="M68" i="2"/>
  <c r="K68" i="2"/>
  <c r="O66" i="2"/>
  <c r="N66" i="2"/>
  <c r="K66" i="2"/>
  <c r="O65" i="2"/>
  <c r="N65" i="2"/>
  <c r="M65" i="2"/>
  <c r="K65" i="2"/>
  <c r="O64" i="2"/>
  <c r="N64" i="2"/>
  <c r="K64" i="2"/>
  <c r="O63" i="2"/>
  <c r="N63" i="2"/>
  <c r="M63" i="2"/>
  <c r="K63" i="2"/>
  <c r="O61" i="2"/>
  <c r="N61" i="2"/>
  <c r="M61" i="2"/>
  <c r="K61" i="2"/>
  <c r="O60" i="2"/>
  <c r="N60" i="2"/>
  <c r="M60" i="2"/>
  <c r="K60" i="2"/>
  <c r="O59" i="2"/>
  <c r="N59" i="2"/>
  <c r="M59" i="2"/>
  <c r="K59" i="2"/>
  <c r="J59" i="2"/>
  <c r="O58" i="2"/>
  <c r="N58" i="2"/>
  <c r="M58" i="2"/>
  <c r="K58" i="2"/>
  <c r="O57" i="2"/>
  <c r="N57" i="2"/>
  <c r="M57" i="2"/>
  <c r="K57" i="2"/>
  <c r="O56" i="2"/>
  <c r="N56" i="2"/>
  <c r="M56" i="2"/>
  <c r="K56" i="2"/>
  <c r="G69" i="2"/>
  <c r="F69" i="2"/>
  <c r="I68" i="2"/>
  <c r="G68" i="2"/>
  <c r="F68" i="2"/>
  <c r="G66" i="2"/>
  <c r="F66" i="2"/>
  <c r="G65" i="2"/>
  <c r="F65" i="2"/>
  <c r="G64" i="2"/>
  <c r="F64" i="2"/>
  <c r="G63" i="2"/>
  <c r="F63" i="2"/>
  <c r="G61" i="2"/>
  <c r="F61" i="2"/>
  <c r="G60" i="2"/>
  <c r="F60" i="2"/>
  <c r="E60" i="2"/>
  <c r="G59" i="2"/>
  <c r="F59" i="2"/>
  <c r="G58" i="2"/>
  <c r="G57" i="2"/>
  <c r="G56" i="2"/>
  <c r="W53" i="2"/>
  <c r="V53" i="2"/>
  <c r="U53" i="2"/>
  <c r="W52" i="2"/>
  <c r="V52" i="2"/>
  <c r="U52" i="2"/>
  <c r="W51" i="2"/>
  <c r="V51" i="2"/>
  <c r="U51" i="2"/>
  <c r="W49" i="2"/>
  <c r="V49" i="2"/>
  <c r="U49" i="2"/>
  <c r="O53" i="2"/>
  <c r="N53" i="2"/>
  <c r="M53" i="2"/>
  <c r="K53" i="2"/>
  <c r="O52" i="2"/>
  <c r="N52" i="2"/>
  <c r="M52" i="2"/>
  <c r="K52" i="2"/>
  <c r="O51" i="2"/>
  <c r="N51" i="2"/>
  <c r="M51" i="2"/>
  <c r="K51" i="2"/>
  <c r="O49" i="2"/>
  <c r="N49" i="2"/>
  <c r="M49" i="2"/>
  <c r="K49" i="2"/>
  <c r="G53" i="2"/>
  <c r="F53" i="2"/>
  <c r="E53" i="2"/>
  <c r="I52" i="2"/>
  <c r="G52" i="2"/>
  <c r="F52" i="2"/>
  <c r="G51" i="2"/>
  <c r="F51" i="2"/>
  <c r="G49" i="2"/>
  <c r="F49" i="2"/>
  <c r="W47" i="2"/>
  <c r="V47" i="2"/>
  <c r="U47" i="2"/>
  <c r="W46" i="2"/>
  <c r="V46" i="2"/>
  <c r="U46" i="2"/>
  <c r="W45" i="2"/>
  <c r="V45" i="2"/>
  <c r="U45" i="2"/>
  <c r="W44" i="2"/>
  <c r="V44" i="2"/>
  <c r="W43" i="2"/>
  <c r="V43" i="2"/>
  <c r="U43" i="2"/>
  <c r="W42" i="2"/>
  <c r="V42" i="2"/>
  <c r="U42" i="2"/>
  <c r="W40" i="2"/>
  <c r="V40" i="2"/>
  <c r="U40" i="2"/>
  <c r="W39" i="2"/>
  <c r="V39" i="2"/>
  <c r="U39" i="2"/>
  <c r="O47" i="2"/>
  <c r="N47" i="2"/>
  <c r="M47" i="2"/>
  <c r="K47" i="2"/>
  <c r="J47" i="2"/>
  <c r="O46" i="2"/>
  <c r="N46" i="2"/>
  <c r="K46" i="2"/>
  <c r="J46" i="2"/>
  <c r="O45" i="2"/>
  <c r="N45" i="2"/>
  <c r="M45" i="2"/>
  <c r="K45" i="2"/>
  <c r="O44" i="2"/>
  <c r="M44" i="2"/>
  <c r="K44" i="2"/>
  <c r="O43" i="2"/>
  <c r="N43" i="2"/>
  <c r="K43" i="2"/>
  <c r="O42" i="2"/>
  <c r="N42" i="2"/>
  <c r="M42" i="2"/>
  <c r="K42" i="2"/>
  <c r="O40" i="2"/>
  <c r="N40" i="2"/>
  <c r="K40" i="2"/>
  <c r="O39" i="2"/>
  <c r="N39" i="2"/>
  <c r="M39" i="2"/>
  <c r="K39" i="2"/>
  <c r="G47" i="2"/>
  <c r="F47" i="2"/>
  <c r="G46" i="2"/>
  <c r="F46" i="2"/>
  <c r="G45" i="2"/>
  <c r="G44" i="2"/>
  <c r="G43" i="2"/>
  <c r="F43" i="2"/>
  <c r="G42" i="2"/>
  <c r="F42" i="2"/>
  <c r="G40" i="2"/>
  <c r="F40" i="2"/>
  <c r="G39" i="2"/>
  <c r="W37" i="2"/>
  <c r="V37" i="2"/>
  <c r="U37" i="2"/>
  <c r="W36" i="2"/>
  <c r="V36" i="2"/>
  <c r="U36" i="2"/>
  <c r="W35" i="2"/>
  <c r="V35" i="2"/>
  <c r="U35" i="2"/>
  <c r="W33" i="2"/>
  <c r="V33" i="2"/>
  <c r="U33" i="2"/>
  <c r="W32" i="2"/>
  <c r="V32" i="2"/>
  <c r="U32" i="2"/>
  <c r="W31" i="2"/>
  <c r="V31" i="2"/>
  <c r="U31" i="2"/>
  <c r="W30" i="2"/>
  <c r="V30" i="2"/>
  <c r="U30" i="2"/>
  <c r="W29" i="2"/>
  <c r="V29" i="2"/>
  <c r="U29" i="2"/>
  <c r="W28" i="2"/>
  <c r="V28" i="2"/>
  <c r="U28" i="2"/>
  <c r="W27" i="2"/>
  <c r="V27" i="2"/>
  <c r="U27" i="2"/>
  <c r="W26" i="2"/>
  <c r="V26" i="2"/>
  <c r="U26" i="2"/>
  <c r="O37" i="2"/>
  <c r="N37" i="2"/>
  <c r="M37" i="2"/>
  <c r="K37" i="2"/>
  <c r="J37" i="2"/>
  <c r="G37" i="2"/>
  <c r="F37" i="2"/>
  <c r="O36" i="2"/>
  <c r="N36" i="2"/>
  <c r="M36" i="2"/>
  <c r="K36" i="2"/>
  <c r="J36" i="2"/>
  <c r="G36" i="2"/>
  <c r="F36" i="2"/>
  <c r="O35" i="2"/>
  <c r="N35" i="2"/>
  <c r="M35" i="2"/>
  <c r="K35" i="2"/>
  <c r="J35" i="2"/>
  <c r="G35" i="2"/>
  <c r="F35" i="2"/>
  <c r="O33" i="2"/>
  <c r="N33" i="2"/>
  <c r="M33" i="2"/>
  <c r="K33" i="2"/>
  <c r="J33" i="2"/>
  <c r="G33" i="2"/>
  <c r="F33" i="2"/>
  <c r="O32" i="2"/>
  <c r="N32" i="2"/>
  <c r="M32" i="2"/>
  <c r="K32" i="2"/>
  <c r="J32" i="2"/>
  <c r="G32" i="2"/>
  <c r="F32" i="2"/>
  <c r="O31" i="2"/>
  <c r="N31" i="2"/>
  <c r="M31" i="2"/>
  <c r="K31" i="2"/>
  <c r="J31" i="2"/>
  <c r="G31" i="2"/>
  <c r="F31" i="2"/>
  <c r="O30" i="2"/>
  <c r="N30" i="2"/>
  <c r="M30" i="2"/>
  <c r="K30" i="2"/>
  <c r="J30" i="2"/>
  <c r="G30" i="2"/>
  <c r="F30" i="2"/>
  <c r="O29" i="2"/>
  <c r="N29" i="2"/>
  <c r="M29" i="2"/>
  <c r="K29" i="2"/>
  <c r="J29" i="2"/>
  <c r="G29" i="2"/>
  <c r="F29" i="2"/>
  <c r="O28" i="2"/>
  <c r="N28" i="2"/>
  <c r="M28" i="2"/>
  <c r="K28" i="2"/>
  <c r="J28" i="2"/>
  <c r="G28" i="2"/>
  <c r="F28" i="2"/>
  <c r="O27" i="2"/>
  <c r="N27" i="2"/>
  <c r="M27" i="2"/>
  <c r="K27" i="2"/>
  <c r="J27" i="2"/>
  <c r="G27" i="2"/>
  <c r="F27" i="2"/>
  <c r="O26" i="2"/>
  <c r="N26" i="2"/>
  <c r="M26" i="2"/>
  <c r="K26" i="2"/>
  <c r="J26" i="2"/>
  <c r="G26" i="2"/>
  <c r="F26" i="2"/>
  <c r="W23" i="2"/>
  <c r="V23" i="2"/>
  <c r="U23" i="2"/>
  <c r="W22" i="2"/>
  <c r="V22" i="2"/>
  <c r="U22" i="2"/>
  <c r="W21" i="2"/>
  <c r="V21" i="2"/>
  <c r="U21" i="2"/>
  <c r="W20" i="2"/>
  <c r="V20" i="2"/>
  <c r="U20" i="2"/>
  <c r="W19" i="2"/>
  <c r="V19" i="2"/>
  <c r="U19" i="2"/>
  <c r="W18" i="2"/>
  <c r="V18" i="2"/>
  <c r="U18" i="2"/>
  <c r="W17" i="2"/>
  <c r="V17" i="2"/>
  <c r="U17" i="2"/>
  <c r="W15" i="2"/>
  <c r="V15" i="2"/>
  <c r="U15" i="2"/>
  <c r="W14" i="2"/>
  <c r="V14" i="2"/>
  <c r="U14" i="2"/>
  <c r="W13" i="2"/>
  <c r="V13" i="2"/>
  <c r="U13" i="2"/>
  <c r="W12" i="2"/>
  <c r="V12" i="2"/>
  <c r="U12" i="2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O17" i="2"/>
  <c r="N17" i="2"/>
  <c r="M17" i="2"/>
  <c r="O15" i="2"/>
  <c r="N15" i="2"/>
  <c r="M15" i="2"/>
  <c r="O14" i="2"/>
  <c r="N14" i="2"/>
  <c r="M14" i="2"/>
  <c r="O13" i="2"/>
  <c r="N13" i="2"/>
  <c r="M13" i="2"/>
  <c r="O12" i="2"/>
  <c r="N12" i="2"/>
  <c r="M12" i="2"/>
  <c r="O175" i="2" l="1"/>
  <c r="L176" i="2"/>
  <c r="D178" i="2"/>
  <c r="D177" i="2"/>
  <c r="D176" i="2"/>
  <c r="T174" i="2"/>
  <c r="L174" i="2"/>
  <c r="T173" i="2"/>
  <c r="W171" i="2"/>
  <c r="T172" i="2"/>
  <c r="T171" i="2" s="1"/>
  <c r="T170" i="2"/>
  <c r="T169" i="2"/>
  <c r="T168" i="2"/>
  <c r="W165" i="2"/>
  <c r="T164" i="2"/>
  <c r="T160" i="2"/>
  <c r="T159" i="2"/>
  <c r="V156" i="2"/>
  <c r="W156" i="2"/>
  <c r="T157" i="2"/>
  <c r="W152" i="2"/>
  <c r="V152" i="2"/>
  <c r="L173" i="2"/>
  <c r="N171" i="2"/>
  <c r="L170" i="2"/>
  <c r="L169" i="2"/>
  <c r="L168" i="2"/>
  <c r="O165" i="2"/>
  <c r="L164" i="2"/>
  <c r="L163" i="2"/>
  <c r="L160" i="2"/>
  <c r="L159" i="2"/>
  <c r="L158" i="2"/>
  <c r="O152" i="2"/>
  <c r="L155" i="2"/>
  <c r="L154" i="2"/>
  <c r="L153" i="2"/>
  <c r="D173" i="2"/>
  <c r="G171" i="2"/>
  <c r="D170" i="2"/>
  <c r="D169" i="2"/>
  <c r="D168" i="2"/>
  <c r="D167" i="2"/>
  <c r="D160" i="2"/>
  <c r="D159" i="2"/>
  <c r="D158" i="2"/>
  <c r="D155" i="2"/>
  <c r="D154" i="2"/>
  <c r="D137" i="2"/>
  <c r="V114" i="2"/>
  <c r="L103" i="2"/>
  <c r="L102" i="2"/>
  <c r="O99" i="2"/>
  <c r="M99" i="2"/>
  <c r="L100" i="2"/>
  <c r="D117" i="2"/>
  <c r="D116" i="2"/>
  <c r="G114" i="2"/>
  <c r="D113" i="2"/>
  <c r="D112" i="2"/>
  <c r="D111" i="2"/>
  <c r="D106" i="2"/>
  <c r="D104" i="2"/>
  <c r="E99" i="2"/>
  <c r="D101" i="2"/>
  <c r="D100" i="2"/>
  <c r="D98" i="2"/>
  <c r="T94" i="2"/>
  <c r="L96" i="2"/>
  <c r="L94" i="2"/>
  <c r="G95" i="2"/>
  <c r="G93" i="2" s="1"/>
  <c r="D94" i="2"/>
  <c r="W90" i="2"/>
  <c r="T91" i="2"/>
  <c r="W87" i="2"/>
  <c r="U87" i="2"/>
  <c r="T88" i="2"/>
  <c r="T86" i="2"/>
  <c r="T82" i="2"/>
  <c r="T81" i="2"/>
  <c r="W79" i="2"/>
  <c r="T80" i="2"/>
  <c r="L92" i="2"/>
  <c r="L88" i="2"/>
  <c r="L86" i="2"/>
  <c r="L85" i="2"/>
  <c r="L84" i="2"/>
  <c r="L83" i="2"/>
  <c r="L82" i="2"/>
  <c r="O79" i="2"/>
  <c r="J90" i="2"/>
  <c r="K90" i="2"/>
  <c r="F90" i="2"/>
  <c r="K87" i="2"/>
  <c r="H89" i="2"/>
  <c r="F87" i="2"/>
  <c r="J87" i="2"/>
  <c r="G87" i="2"/>
  <c r="D86" i="2"/>
  <c r="D85" i="2"/>
  <c r="D84" i="2"/>
  <c r="D83" i="2"/>
  <c r="G79" i="2"/>
  <c r="D80" i="2"/>
  <c r="V71" i="2"/>
  <c r="W71" i="2"/>
  <c r="L77" i="2"/>
  <c r="H77" i="2"/>
  <c r="N74" i="2"/>
  <c r="O74" i="2"/>
  <c r="M74" i="2"/>
  <c r="H75" i="2"/>
  <c r="N71" i="2"/>
  <c r="N70" i="2" s="1"/>
  <c r="H73" i="2"/>
  <c r="G71" i="2"/>
  <c r="O71" i="2"/>
  <c r="O70" i="2" s="1"/>
  <c r="M71" i="2"/>
  <c r="H72" i="2"/>
  <c r="H71" i="2" s="1"/>
  <c r="U67" i="2"/>
  <c r="T65" i="2"/>
  <c r="T64" i="2"/>
  <c r="W62" i="2"/>
  <c r="U62" i="2"/>
  <c r="T61" i="2"/>
  <c r="T59" i="2"/>
  <c r="T58" i="2"/>
  <c r="U55" i="2"/>
  <c r="T56" i="2"/>
  <c r="L69" i="2"/>
  <c r="L68" i="2"/>
  <c r="L66" i="2"/>
  <c r="H66" i="2"/>
  <c r="L65" i="2"/>
  <c r="N62" i="2"/>
  <c r="L63" i="2"/>
  <c r="L61" i="2"/>
  <c r="L60" i="2"/>
  <c r="O55" i="2"/>
  <c r="M55" i="2"/>
  <c r="J55" i="2"/>
  <c r="L58" i="2"/>
  <c r="H58" i="2"/>
  <c r="H57" i="2"/>
  <c r="N55" i="2"/>
  <c r="H56" i="2"/>
  <c r="F67" i="2"/>
  <c r="D68" i="2"/>
  <c r="D66" i="2"/>
  <c r="D64" i="2"/>
  <c r="D61" i="2"/>
  <c r="D59" i="2"/>
  <c r="D57" i="2"/>
  <c r="W50" i="2"/>
  <c r="T51" i="2"/>
  <c r="L53" i="2"/>
  <c r="H53" i="2"/>
  <c r="L49" i="2"/>
  <c r="K48" i="2"/>
  <c r="D53" i="2"/>
  <c r="H52" i="2"/>
  <c r="D52" i="2"/>
  <c r="D49" i="2"/>
  <c r="H40" i="2"/>
  <c r="H39" i="2"/>
  <c r="D44" i="2"/>
  <c r="F41" i="2"/>
  <c r="F38" i="2" s="1"/>
  <c r="V107" i="2"/>
  <c r="T111" i="2"/>
  <c r="T106" i="2"/>
  <c r="E13" i="3"/>
  <c r="E12" i="3"/>
  <c r="E14" i="3" s="1"/>
  <c r="E9" i="3"/>
  <c r="E8" i="3"/>
  <c r="E5" i="3"/>
  <c r="E17" i="3" s="1"/>
  <c r="E4" i="3"/>
  <c r="O90" i="2"/>
  <c r="E90" i="2"/>
  <c r="I87" i="2"/>
  <c r="F79" i="2"/>
  <c r="D77" i="2"/>
  <c r="H61" i="2"/>
  <c r="H60" i="2"/>
  <c r="I67" i="2"/>
  <c r="D39" i="2"/>
  <c r="G11" i="2"/>
  <c r="B5" i="1"/>
  <c r="C5" i="1"/>
  <c r="D5" i="1"/>
  <c r="F5" i="1"/>
  <c r="B7" i="1"/>
  <c r="C7" i="1"/>
  <c r="D7" i="1"/>
  <c r="F7" i="1"/>
  <c r="B9" i="1"/>
  <c r="C9" i="1"/>
  <c r="D9" i="1"/>
  <c r="D4" i="1" s="1"/>
  <c r="F9" i="1"/>
  <c r="B16" i="1"/>
  <c r="C16" i="1"/>
  <c r="D16" i="1"/>
  <c r="F16" i="1"/>
  <c r="F15" i="1" s="1"/>
  <c r="B28" i="1"/>
  <c r="C28" i="1"/>
  <c r="D28" i="1"/>
  <c r="F28" i="1"/>
  <c r="B55" i="1"/>
  <c r="C55" i="1"/>
  <c r="D55" i="1"/>
  <c r="F55" i="1"/>
  <c r="B65" i="1"/>
  <c r="C65" i="1"/>
  <c r="D65" i="1"/>
  <c r="F65" i="1"/>
  <c r="B113" i="1"/>
  <c r="C113" i="1"/>
  <c r="D113" i="1"/>
  <c r="F113" i="1"/>
  <c r="F112" i="1" s="1"/>
  <c r="F8" i="3" s="1"/>
  <c r="B118" i="1"/>
  <c r="C118" i="1"/>
  <c r="D118" i="1"/>
  <c r="F118" i="1"/>
  <c r="B129" i="1"/>
  <c r="B12" i="3" s="1"/>
  <c r="B14" i="3" s="1"/>
  <c r="C129" i="1"/>
  <c r="C12" i="3" s="1"/>
  <c r="D129" i="1"/>
  <c r="D12" i="3" s="1"/>
  <c r="F129" i="1"/>
  <c r="F12" i="3" s="1"/>
  <c r="E11" i="2"/>
  <c r="F11" i="2"/>
  <c r="I11" i="2"/>
  <c r="J11" i="2"/>
  <c r="K11" i="2"/>
  <c r="D12" i="2"/>
  <c r="H12" i="2"/>
  <c r="D13" i="2"/>
  <c r="H13" i="2"/>
  <c r="D14" i="2"/>
  <c r="H14" i="2"/>
  <c r="D15" i="2"/>
  <c r="H15" i="2"/>
  <c r="E16" i="2"/>
  <c r="F16" i="2"/>
  <c r="G16" i="2"/>
  <c r="I16" i="2"/>
  <c r="I10" i="2" s="1"/>
  <c r="J16" i="2"/>
  <c r="K16" i="2"/>
  <c r="D17" i="2"/>
  <c r="H17" i="2"/>
  <c r="D18" i="2"/>
  <c r="H18" i="2"/>
  <c r="D19" i="2"/>
  <c r="H19" i="2"/>
  <c r="D20" i="2"/>
  <c r="H20" i="2"/>
  <c r="D21" i="2"/>
  <c r="H21" i="2"/>
  <c r="D22" i="2"/>
  <c r="H22" i="2"/>
  <c r="D23" i="2"/>
  <c r="H23" i="2"/>
  <c r="E25" i="2"/>
  <c r="I25" i="2"/>
  <c r="H33" i="2"/>
  <c r="E34" i="2"/>
  <c r="I34" i="2"/>
  <c r="T37" i="2"/>
  <c r="E41" i="2"/>
  <c r="E38" i="2"/>
  <c r="I41" i="2"/>
  <c r="I38" i="2" s="1"/>
  <c r="J41" i="2"/>
  <c r="H43" i="2"/>
  <c r="H45" i="2"/>
  <c r="J38" i="2"/>
  <c r="D47" i="2"/>
  <c r="E50" i="2"/>
  <c r="E48" i="2" s="1"/>
  <c r="E107" i="2"/>
  <c r="E114" i="2"/>
  <c r="J50" i="2"/>
  <c r="J48" i="2" s="1"/>
  <c r="G50" i="2"/>
  <c r="G48" i="2" s="1"/>
  <c r="O50" i="2"/>
  <c r="O48" i="2" s="1"/>
  <c r="E55" i="2"/>
  <c r="I55" i="2"/>
  <c r="G55" i="2"/>
  <c r="D58" i="2"/>
  <c r="F55" i="2"/>
  <c r="E62" i="2"/>
  <c r="I62" i="2"/>
  <c r="J62" i="2"/>
  <c r="H63" i="2"/>
  <c r="H64" i="2"/>
  <c r="E67" i="2"/>
  <c r="J67" i="2"/>
  <c r="K67" i="2"/>
  <c r="N67" i="2"/>
  <c r="H69" i="2"/>
  <c r="E71" i="2"/>
  <c r="I71" i="2"/>
  <c r="E74" i="2"/>
  <c r="I74" i="2"/>
  <c r="W74" i="2"/>
  <c r="I79" i="2"/>
  <c r="J79" i="2"/>
  <c r="K79" i="2"/>
  <c r="H80" i="2"/>
  <c r="D81" i="2"/>
  <c r="H81" i="2"/>
  <c r="H82" i="2"/>
  <c r="H83" i="2"/>
  <c r="H84" i="2"/>
  <c r="H85" i="2"/>
  <c r="H86" i="2"/>
  <c r="E87" i="2"/>
  <c r="T89" i="2"/>
  <c r="H94" i="2"/>
  <c r="E95" i="2"/>
  <c r="E93" i="2" s="1"/>
  <c r="I95" i="2"/>
  <c r="I93" i="2" s="1"/>
  <c r="J95" i="2"/>
  <c r="J93" i="2" s="1"/>
  <c r="K95" i="2"/>
  <c r="K93" i="2" s="1"/>
  <c r="F95" i="2"/>
  <c r="F93" i="2" s="1"/>
  <c r="H96" i="2"/>
  <c r="H95" i="2" s="1"/>
  <c r="H93" i="2" s="1"/>
  <c r="N95" i="2"/>
  <c r="N93" i="2" s="1"/>
  <c r="O95" i="2"/>
  <c r="O93" i="2" s="1"/>
  <c r="V95" i="2"/>
  <c r="W95" i="2"/>
  <c r="W93" i="2" s="1"/>
  <c r="H98" i="2"/>
  <c r="L98" i="2"/>
  <c r="I99" i="2"/>
  <c r="J99" i="2"/>
  <c r="K99" i="2"/>
  <c r="H100" i="2"/>
  <c r="H101" i="2"/>
  <c r="H99" i="2" s="1"/>
  <c r="D102" i="2"/>
  <c r="H102" i="2"/>
  <c r="H103" i="2"/>
  <c r="H104" i="2"/>
  <c r="D105" i="2"/>
  <c r="H105" i="2"/>
  <c r="H106" i="2"/>
  <c r="I107" i="2"/>
  <c r="J107" i="2"/>
  <c r="K107" i="2"/>
  <c r="H108" i="2"/>
  <c r="D109" i="2"/>
  <c r="H109" i="2"/>
  <c r="H110" i="2"/>
  <c r="H111" i="2"/>
  <c r="H112" i="2"/>
  <c r="H113" i="2"/>
  <c r="I114" i="2"/>
  <c r="J114" i="2"/>
  <c r="K114" i="2"/>
  <c r="K97" i="2" s="1"/>
  <c r="H115" i="2"/>
  <c r="F114" i="2"/>
  <c r="H116" i="2"/>
  <c r="W114" i="2"/>
  <c r="H117" i="2"/>
  <c r="D118" i="2"/>
  <c r="H118" i="2"/>
  <c r="D119" i="2"/>
  <c r="H121" i="2"/>
  <c r="E122" i="2"/>
  <c r="E120" i="2" s="1"/>
  <c r="I122" i="2"/>
  <c r="I120" i="2" s="1"/>
  <c r="K122" i="2"/>
  <c r="K120" i="2" s="1"/>
  <c r="F122" i="2"/>
  <c r="F120" i="2" s="1"/>
  <c r="H123" i="2"/>
  <c r="N122" i="2"/>
  <c r="H125" i="2"/>
  <c r="H126" i="2"/>
  <c r="H127" i="2"/>
  <c r="H129" i="2"/>
  <c r="E132" i="2"/>
  <c r="E130" i="2" s="1"/>
  <c r="D133" i="2"/>
  <c r="F132" i="2"/>
  <c r="F130" i="2" s="1"/>
  <c r="O132" i="2"/>
  <c r="H136" i="2"/>
  <c r="H138" i="2"/>
  <c r="I140" i="2"/>
  <c r="I139" i="2" s="1"/>
  <c r="J140" i="2"/>
  <c r="J139" i="2" s="1"/>
  <c r="K140" i="2"/>
  <c r="K139" i="2" s="1"/>
  <c r="H141" i="2"/>
  <c r="E140" i="2"/>
  <c r="E139" i="2" s="1"/>
  <c r="H142" i="2"/>
  <c r="D143" i="2"/>
  <c r="H143" i="2"/>
  <c r="L143" i="2"/>
  <c r="H144" i="2"/>
  <c r="D145" i="2"/>
  <c r="H145" i="2"/>
  <c r="L145" i="2"/>
  <c r="H146" i="2"/>
  <c r="D147" i="2"/>
  <c r="H147" i="2"/>
  <c r="L147" i="2"/>
  <c r="H148" i="2"/>
  <c r="D149" i="2"/>
  <c r="H149" i="2"/>
  <c r="L149" i="2"/>
  <c r="H150" i="2"/>
  <c r="E152" i="2"/>
  <c r="I152" i="2"/>
  <c r="J152" i="2"/>
  <c r="K152" i="2"/>
  <c r="H153" i="2"/>
  <c r="H154" i="2"/>
  <c r="T154" i="2"/>
  <c r="H155" i="2"/>
  <c r="T155" i="2"/>
  <c r="E156" i="2"/>
  <c r="I156" i="2"/>
  <c r="J156" i="2"/>
  <c r="K156" i="2"/>
  <c r="K151" i="2" s="1"/>
  <c r="H157" i="2"/>
  <c r="M156" i="2"/>
  <c r="H158" i="2"/>
  <c r="H159" i="2"/>
  <c r="H160" i="2"/>
  <c r="E161" i="2"/>
  <c r="I161" i="2"/>
  <c r="J161" i="2"/>
  <c r="K161" i="2"/>
  <c r="F161" i="2"/>
  <c r="H162" i="2"/>
  <c r="H163" i="2"/>
  <c r="H164" i="2"/>
  <c r="E165" i="2"/>
  <c r="I165" i="2"/>
  <c r="J165" i="2"/>
  <c r="K165" i="2"/>
  <c r="H166" i="2"/>
  <c r="H167" i="2"/>
  <c r="H168" i="2"/>
  <c r="H169" i="2"/>
  <c r="H170" i="2"/>
  <c r="E171" i="2"/>
  <c r="I171" i="2"/>
  <c r="J171" i="2"/>
  <c r="K171" i="2"/>
  <c r="F171" i="2"/>
  <c r="H172" i="2"/>
  <c r="H171" i="2" s="1"/>
  <c r="O171" i="2"/>
  <c r="V171" i="2"/>
  <c r="H173" i="2"/>
  <c r="D174" i="2"/>
  <c r="H174" i="2"/>
  <c r="I175" i="2"/>
  <c r="J175" i="2"/>
  <c r="H176" i="2"/>
  <c r="H177" i="2"/>
  <c r="F175" i="2"/>
  <c r="H178" i="2"/>
  <c r="L178" i="2"/>
  <c r="M175" i="2"/>
  <c r="K175" i="2"/>
  <c r="G175" i="2"/>
  <c r="E175" i="2"/>
  <c r="U171" i="2"/>
  <c r="M171" i="2"/>
  <c r="F165" i="2"/>
  <c r="M161" i="2"/>
  <c r="G152" i="2"/>
  <c r="D141" i="2"/>
  <c r="D124" i="2"/>
  <c r="T121" i="2"/>
  <c r="D121" i="2"/>
  <c r="L108" i="2"/>
  <c r="N99" i="2"/>
  <c r="L166" i="2"/>
  <c r="T153" i="2"/>
  <c r="H133" i="2"/>
  <c r="F99" i="2"/>
  <c r="F25" i="2"/>
  <c r="L91" i="2"/>
  <c r="D88" i="2"/>
  <c r="L80" i="2"/>
  <c r="L75" i="2"/>
  <c r="L72" i="2"/>
  <c r="H68" i="2"/>
  <c r="V62" i="2"/>
  <c r="L56" i="2"/>
  <c r="D56" i="2"/>
  <c r="L51" i="2"/>
  <c r="D42" i="2"/>
  <c r="M34" i="2"/>
  <c r="H26" i="2"/>
  <c r="H88" i="2"/>
  <c r="T49" i="2"/>
  <c r="L42" i="2"/>
  <c r="H42" i="2"/>
  <c r="D40" i="2"/>
  <c r="L17" i="2"/>
  <c r="T167" i="2"/>
  <c r="D164" i="2"/>
  <c r="D153" i="2"/>
  <c r="U90" i="2"/>
  <c r="D60" i="2"/>
  <c r="L28" i="2"/>
  <c r="L52" i="2"/>
  <c r="W161" i="2"/>
  <c r="F156" i="2"/>
  <c r="M152" i="2"/>
  <c r="N140" i="2"/>
  <c r="N139" i="2" s="1"/>
  <c r="M132" i="2"/>
  <c r="M130" i="2" s="1"/>
  <c r="M87" i="2"/>
  <c r="T77" i="2"/>
  <c r="K55" i="2"/>
  <c r="N50" i="2"/>
  <c r="N48" i="2" s="1"/>
  <c r="L44" i="2"/>
  <c r="T33" i="2"/>
  <c r="L30" i="2"/>
  <c r="L21" i="2"/>
  <c r="U165" i="2"/>
  <c r="M165" i="2"/>
  <c r="O161" i="2"/>
  <c r="D163" i="2"/>
  <c r="N156" i="2"/>
  <c r="U152" i="2"/>
  <c r="F152" i="2"/>
  <c r="D103" i="2"/>
  <c r="V79" i="2"/>
  <c r="M79" i="2"/>
  <c r="D65" i="2"/>
  <c r="M62" i="2"/>
  <c r="T60" i="2"/>
  <c r="W55" i="2"/>
  <c r="L59" i="2"/>
  <c r="T53" i="2"/>
  <c r="D46" i="2"/>
  <c r="W41" i="2"/>
  <c r="W38" i="2" s="1"/>
  <c r="T27" i="2"/>
  <c r="K25" i="2"/>
  <c r="T22" i="2"/>
  <c r="T20" i="2"/>
  <c r="L18" i="2"/>
  <c r="O11" i="2"/>
  <c r="T158" i="2"/>
  <c r="K74" i="2"/>
  <c r="K71" i="2"/>
  <c r="D69" i="2"/>
  <c r="T57" i="2"/>
  <c r="D45" i="2"/>
  <c r="T13" i="2"/>
  <c r="T17" i="2"/>
  <c r="O62" i="2"/>
  <c r="L89" i="2"/>
  <c r="V41" i="2"/>
  <c r="V38" i="2" s="1"/>
  <c r="F62" i="2"/>
  <c r="L57" i="2"/>
  <c r="O67" i="2"/>
  <c r="H76" i="2"/>
  <c r="V87" i="2"/>
  <c r="T35" i="2"/>
  <c r="H46" i="2"/>
  <c r="T83" i="2"/>
  <c r="T66" i="2"/>
  <c r="H27" i="2"/>
  <c r="H29" i="2"/>
  <c r="H31" i="2"/>
  <c r="L32" i="2"/>
  <c r="T40" i="2"/>
  <c r="M50" i="2"/>
  <c r="M48" i="2" s="1"/>
  <c r="V50" i="2"/>
  <c r="V48" i="2" s="1"/>
  <c r="H92" i="2"/>
  <c r="T85" i="2"/>
  <c r="O87" i="2"/>
  <c r="T92" i="2"/>
  <c r="H79" i="2"/>
  <c r="D11" i="2"/>
  <c r="J10" i="2"/>
  <c r="F10" i="2"/>
  <c r="B15" i="1"/>
  <c r="B4" i="1"/>
  <c r="L33" i="2"/>
  <c r="H59" i="2"/>
  <c r="W67" i="2"/>
  <c r="T84" i="2"/>
  <c r="M90" i="2"/>
  <c r="H140" i="2"/>
  <c r="H139" i="2" s="1"/>
  <c r="D112" i="1"/>
  <c r="D8" i="3" s="1"/>
  <c r="B112" i="1"/>
  <c r="B8" i="3" s="1"/>
  <c r="B10" i="3" s="1"/>
  <c r="C15" i="1"/>
  <c r="U54" i="2" l="1"/>
  <c r="K10" i="2"/>
  <c r="M70" i="2"/>
  <c r="W78" i="2"/>
  <c r="E10" i="2"/>
  <c r="E6" i="3"/>
  <c r="H114" i="2"/>
  <c r="G10" i="2"/>
  <c r="I151" i="2"/>
  <c r="J97" i="2"/>
  <c r="D16" i="2"/>
  <c r="D10" i="2" s="1"/>
  <c r="E151" i="2"/>
  <c r="E16" i="3"/>
  <c r="E18" i="3" s="1"/>
  <c r="E10" i="3"/>
  <c r="J151" i="2"/>
  <c r="H107" i="2"/>
  <c r="I97" i="2"/>
  <c r="B3" i="1"/>
  <c r="H175" i="2"/>
  <c r="E70" i="2"/>
  <c r="I24" i="2"/>
  <c r="H16" i="2"/>
  <c r="H11" i="2"/>
  <c r="C112" i="1"/>
  <c r="D15" i="1"/>
  <c r="D3" i="1" s="1"/>
  <c r="F4" i="1"/>
  <c r="F3" i="1" s="1"/>
  <c r="C4" i="1"/>
  <c r="C3" i="1" s="1"/>
  <c r="C4" i="3" s="1"/>
  <c r="K78" i="2"/>
  <c r="E97" i="2"/>
  <c r="T90" i="2"/>
  <c r="H74" i="2"/>
  <c r="H70" i="2" s="1"/>
  <c r="L87" i="2"/>
  <c r="T113" i="2"/>
  <c r="L55" i="2"/>
  <c r="D67" i="2"/>
  <c r="H87" i="2"/>
  <c r="L90" i="2"/>
  <c r="L50" i="2"/>
  <c r="L48" i="2" s="1"/>
  <c r="W70" i="2"/>
  <c r="I70" i="2"/>
  <c r="E24" i="2"/>
  <c r="I54" i="2"/>
  <c r="F54" i="2"/>
  <c r="D152" i="2"/>
  <c r="H165" i="2"/>
  <c r="H161" i="2"/>
  <c r="H156" i="2"/>
  <c r="H152" i="2"/>
  <c r="K70" i="2"/>
  <c r="T152" i="2"/>
  <c r="L152" i="2"/>
  <c r="J54" i="2"/>
  <c r="L104" i="2"/>
  <c r="L105" i="2"/>
  <c r="L106" i="2"/>
  <c r="M107" i="2"/>
  <c r="O107" i="2"/>
  <c r="L110" i="2"/>
  <c r="L111" i="2"/>
  <c r="L112" i="2"/>
  <c r="L113" i="2"/>
  <c r="O114" i="2"/>
  <c r="N114" i="2"/>
  <c r="L117" i="2"/>
  <c r="L118" i="2"/>
  <c r="L119" i="2"/>
  <c r="T98" i="2"/>
  <c r="T103" i="2"/>
  <c r="W99" i="2"/>
  <c r="T117" i="2"/>
  <c r="T118" i="2"/>
  <c r="T119" i="2"/>
  <c r="H131" i="2"/>
  <c r="L131" i="2"/>
  <c r="I132" i="2"/>
  <c r="I130" i="2" s="1"/>
  <c r="K132" i="2"/>
  <c r="K130" i="2" s="1"/>
  <c r="D134" i="2"/>
  <c r="H134" i="2"/>
  <c r="L134" i="2"/>
  <c r="M151" i="2"/>
  <c r="N175" i="2"/>
  <c r="T176" i="2"/>
  <c r="W175" i="2"/>
  <c r="E54" i="2"/>
  <c r="T104" i="2"/>
  <c r="T109" i="2"/>
  <c r="T112" i="2"/>
  <c r="T116" i="2"/>
  <c r="M11" i="2"/>
  <c r="L13" i="2"/>
  <c r="L14" i="2"/>
  <c r="L15" i="2"/>
  <c r="M16" i="2"/>
  <c r="O16" i="2"/>
  <c r="O10" i="2" s="1"/>
  <c r="L19" i="2"/>
  <c r="L16" i="2" s="1"/>
  <c r="L20" i="2"/>
  <c r="L22" i="2"/>
  <c r="L23" i="2"/>
  <c r="T12" i="2"/>
  <c r="U11" i="2"/>
  <c r="W11" i="2"/>
  <c r="T14" i="2"/>
  <c r="T15" i="2"/>
  <c r="V16" i="2"/>
  <c r="T18" i="2"/>
  <c r="W16" i="2"/>
  <c r="T19" i="2"/>
  <c r="T21" i="2"/>
  <c r="T23" i="2"/>
  <c r="G25" i="2"/>
  <c r="N25" i="2"/>
  <c r="D27" i="2"/>
  <c r="J25" i="2"/>
  <c r="O25" i="2"/>
  <c r="D28" i="2"/>
  <c r="H28" i="2"/>
  <c r="D29" i="2"/>
  <c r="L29" i="2"/>
  <c r="D30" i="2"/>
  <c r="H30" i="2"/>
  <c r="D31" i="2"/>
  <c r="L31" i="2"/>
  <c r="D32" i="2"/>
  <c r="H32" i="2"/>
  <c r="D33" i="2"/>
  <c r="K34" i="2"/>
  <c r="K24" i="2" s="1"/>
  <c r="N34" i="2"/>
  <c r="F34" i="2"/>
  <c r="F24" i="2" s="1"/>
  <c r="L36" i="2"/>
  <c r="O34" i="2"/>
  <c r="D37" i="2"/>
  <c r="H37" i="2"/>
  <c r="U25" i="2"/>
  <c r="W25" i="2"/>
  <c r="V25" i="2"/>
  <c r="T28" i="2"/>
  <c r="T29" i="2"/>
  <c r="T30" i="2"/>
  <c r="T31" i="2"/>
  <c r="T32" i="2"/>
  <c r="U34" i="2"/>
  <c r="W34" i="2"/>
  <c r="T36" i="2"/>
  <c r="T34" i="2" s="1"/>
  <c r="J132" i="2"/>
  <c r="J130" i="2" s="1"/>
  <c r="L135" i="2"/>
  <c r="D136" i="2"/>
  <c r="L136" i="2"/>
  <c r="H137" i="2"/>
  <c r="L137" i="2"/>
  <c r="D138" i="2"/>
  <c r="L138" i="2"/>
  <c r="T131" i="2"/>
  <c r="U132" i="2"/>
  <c r="U130" i="2" s="1"/>
  <c r="W132" i="2"/>
  <c r="W130" i="2" s="1"/>
  <c r="T135" i="2"/>
  <c r="T136" i="2"/>
  <c r="T137" i="2"/>
  <c r="T138" i="2"/>
  <c r="M78" i="2"/>
  <c r="W54" i="2"/>
  <c r="F151" i="2"/>
  <c r="D43" i="2"/>
  <c r="D41" i="2" s="1"/>
  <c r="D38" i="2" s="1"/>
  <c r="L39" i="2"/>
  <c r="L40" i="2"/>
  <c r="M41" i="2"/>
  <c r="M38" i="2" s="1"/>
  <c r="O41" i="2"/>
  <c r="O38" i="2" s="1"/>
  <c r="L43" i="2"/>
  <c r="L45" i="2"/>
  <c r="L46" i="2"/>
  <c r="L47" i="2"/>
  <c r="T39" i="2"/>
  <c r="T43" i="2"/>
  <c r="T44" i="2"/>
  <c r="T45" i="2"/>
  <c r="T46" i="2"/>
  <c r="T47" i="2"/>
  <c r="G140" i="2"/>
  <c r="G139" i="2" s="1"/>
  <c r="D144" i="2"/>
  <c r="D146" i="2"/>
  <c r="D148" i="2"/>
  <c r="D150" i="2"/>
  <c r="O140" i="2"/>
  <c r="O139" i="2" s="1"/>
  <c r="L142" i="2"/>
  <c r="L144" i="2"/>
  <c r="L146" i="2"/>
  <c r="L148" i="2"/>
  <c r="L150" i="2"/>
  <c r="V140" i="2"/>
  <c r="V139" i="2" s="1"/>
  <c r="T142" i="2"/>
  <c r="W140" i="2"/>
  <c r="W139" i="2" s="1"/>
  <c r="T143" i="2"/>
  <c r="T144" i="2"/>
  <c r="T145" i="2"/>
  <c r="T146" i="2"/>
  <c r="T147" i="2"/>
  <c r="T148" i="2"/>
  <c r="T149" i="2"/>
  <c r="T150" i="2"/>
  <c r="W48" i="2"/>
  <c r="D55" i="2"/>
  <c r="N54" i="2"/>
  <c r="J78" i="2"/>
  <c r="O78" i="2"/>
  <c r="T79" i="2"/>
  <c r="D125" i="2"/>
  <c r="D126" i="2"/>
  <c r="D127" i="2"/>
  <c r="D129" i="2"/>
  <c r="O122" i="2"/>
  <c r="O120" i="2" s="1"/>
  <c r="L124" i="2"/>
  <c r="L125" i="2"/>
  <c r="L126" i="2"/>
  <c r="L127" i="2"/>
  <c r="L129" i="2"/>
  <c r="T123" i="2"/>
  <c r="T124" i="2"/>
  <c r="W122" i="2"/>
  <c r="W120" i="2" s="1"/>
  <c r="T125" i="2"/>
  <c r="T127" i="2"/>
  <c r="T129" i="2"/>
  <c r="W151" i="2"/>
  <c r="O130" i="2"/>
  <c r="L67" i="2"/>
  <c r="T55" i="2"/>
  <c r="D99" i="2"/>
  <c r="M25" i="2"/>
  <c r="M24" i="2" s="1"/>
  <c r="L27" i="2"/>
  <c r="D35" i="2"/>
  <c r="G34" i="2"/>
  <c r="H36" i="2"/>
  <c r="J34" i="2"/>
  <c r="K41" i="2"/>
  <c r="K38" i="2" s="1"/>
  <c r="H44" i="2"/>
  <c r="H41" i="2" s="1"/>
  <c r="T42" i="2"/>
  <c r="U41" i="2"/>
  <c r="U38" i="2" s="1"/>
  <c r="F50" i="2"/>
  <c r="F48" i="2" s="1"/>
  <c r="D51" i="2"/>
  <c r="D50" i="2" s="1"/>
  <c r="D48" i="2" s="1"/>
  <c r="H51" i="2"/>
  <c r="H50" i="2" s="1"/>
  <c r="K50" i="2"/>
  <c r="T52" i="2"/>
  <c r="T50" i="2" s="1"/>
  <c r="T48" i="2" s="1"/>
  <c r="U50" i="2"/>
  <c r="U48" i="2" s="1"/>
  <c r="G62" i="2"/>
  <c r="D63" i="2"/>
  <c r="D62" i="2" s="1"/>
  <c r="H65" i="2"/>
  <c r="K62" i="2"/>
  <c r="H62" i="2" s="1"/>
  <c r="V67" i="2"/>
  <c r="T68" i="2"/>
  <c r="F71" i="2"/>
  <c r="D72" i="2"/>
  <c r="F74" i="2"/>
  <c r="D75" i="2"/>
  <c r="D76" i="2"/>
  <c r="G74" i="2"/>
  <c r="G70" i="2" s="1"/>
  <c r="U71" i="2"/>
  <c r="T72" i="2"/>
  <c r="U74" i="2"/>
  <c r="T75" i="2"/>
  <c r="V74" i="2"/>
  <c r="V70" i="2" s="1"/>
  <c r="T76" i="2"/>
  <c r="I90" i="2"/>
  <c r="I78" i="2" s="1"/>
  <c r="H91" i="2"/>
  <c r="H90" i="2" s="1"/>
  <c r="G90" i="2"/>
  <c r="G78" i="2" s="1"/>
  <c r="D92" i="2"/>
  <c r="L81" i="2"/>
  <c r="L79" i="2" s="1"/>
  <c r="N79" i="2"/>
  <c r="U95" i="2"/>
  <c r="U93" i="2" s="1"/>
  <c r="T96" i="2"/>
  <c r="T95" i="2" s="1"/>
  <c r="T93" i="2" s="1"/>
  <c r="G107" i="2"/>
  <c r="D108" i="2"/>
  <c r="D110" i="2"/>
  <c r="F107" i="2"/>
  <c r="F97" i="2" s="1"/>
  <c r="L109" i="2"/>
  <c r="N107" i="2"/>
  <c r="M114" i="2"/>
  <c r="L115" i="2"/>
  <c r="V99" i="2"/>
  <c r="V97" i="2" s="1"/>
  <c r="T100" i="2"/>
  <c r="W107" i="2"/>
  <c r="T108" i="2"/>
  <c r="D123" i="2"/>
  <c r="G122" i="2"/>
  <c r="G120" i="2" s="1"/>
  <c r="J122" i="2"/>
  <c r="J120" i="2" s="1"/>
  <c r="H124" i="2"/>
  <c r="H122" i="2" s="1"/>
  <c r="H120" i="2" s="1"/>
  <c r="M122" i="2"/>
  <c r="M120" i="2" s="1"/>
  <c r="L123" i="2"/>
  <c r="D131" i="2"/>
  <c r="N132" i="2"/>
  <c r="N130" i="2" s="1"/>
  <c r="L133" i="2"/>
  <c r="G132" i="2"/>
  <c r="G130" i="2" s="1"/>
  <c r="D135" i="2"/>
  <c r="T134" i="2"/>
  <c r="V132" i="2"/>
  <c r="V130" i="2" s="1"/>
  <c r="F140" i="2"/>
  <c r="F139" i="2" s="1"/>
  <c r="D142" i="2"/>
  <c r="M140" i="2"/>
  <c r="M139" i="2" s="1"/>
  <c r="L141" i="2"/>
  <c r="G156" i="2"/>
  <c r="D157" i="2"/>
  <c r="D156" i="2" s="1"/>
  <c r="G161" i="2"/>
  <c r="D162" i="2"/>
  <c r="D161" i="2" s="1"/>
  <c r="D166" i="2"/>
  <c r="D165" i="2" s="1"/>
  <c r="G165" i="2"/>
  <c r="O156" i="2"/>
  <c r="O151" i="2" s="1"/>
  <c r="L157" i="2"/>
  <c r="L156" i="2" s="1"/>
  <c r="N161" i="2"/>
  <c r="L162" i="2"/>
  <c r="L161" i="2" s="1"/>
  <c r="L167" i="2"/>
  <c r="L165" i="2" s="1"/>
  <c r="N165" i="2"/>
  <c r="T162" i="2"/>
  <c r="U161" i="2"/>
  <c r="V161" i="2"/>
  <c r="T163" i="2"/>
  <c r="V165" i="2"/>
  <c r="T166" i="2"/>
  <c r="T165" i="2" s="1"/>
  <c r="T177" i="2"/>
  <c r="V175" i="2"/>
  <c r="T156" i="2"/>
  <c r="T87" i="2"/>
  <c r="N120" i="2"/>
  <c r="D175" i="2"/>
  <c r="U175" i="2"/>
  <c r="D73" i="2"/>
  <c r="L35" i="2"/>
  <c r="T73" i="2"/>
  <c r="M67" i="2"/>
  <c r="M54" i="2" s="1"/>
  <c r="V90" i="2"/>
  <c r="V78" i="2" s="1"/>
  <c r="T69" i="2"/>
  <c r="V122" i="2"/>
  <c r="V120" i="2" s="1"/>
  <c r="U16" i="2"/>
  <c r="L64" i="2"/>
  <c r="L62" i="2" s="1"/>
  <c r="L73" i="2"/>
  <c r="L71" i="2" s="1"/>
  <c r="L76" i="2"/>
  <c r="L74" i="2" s="1"/>
  <c r="N11" i="2"/>
  <c r="L101" i="2"/>
  <c r="N152" i="2"/>
  <c r="V11" i="2"/>
  <c r="N41" i="2"/>
  <c r="N38" i="2" s="1"/>
  <c r="U79" i="2"/>
  <c r="U78" i="2" s="1"/>
  <c r="U140" i="2"/>
  <c r="U139" i="2" s="1"/>
  <c r="U156" i="2"/>
  <c r="L177" i="2"/>
  <c r="L175" i="2" s="1"/>
  <c r="T63" i="2"/>
  <c r="T62" i="2" s="1"/>
  <c r="L116" i="2"/>
  <c r="L12" i="2"/>
  <c r="L26" i="2"/>
  <c r="H49" i="2"/>
  <c r="D96" i="2"/>
  <c r="D95" i="2" s="1"/>
  <c r="D93" i="2" s="1"/>
  <c r="T26" i="2"/>
  <c r="H35" i="2"/>
  <c r="I50" i="2"/>
  <c r="I48" i="2" s="1"/>
  <c r="G67" i="2"/>
  <c r="J71" i="2"/>
  <c r="J74" i="2"/>
  <c r="E79" i="2"/>
  <c r="E78" i="2" s="1"/>
  <c r="D91" i="2"/>
  <c r="M95" i="2"/>
  <c r="D26" i="2"/>
  <c r="V93" i="2"/>
  <c r="T133" i="2"/>
  <c r="D172" i="2"/>
  <c r="D171" i="2" s="1"/>
  <c r="G99" i="2"/>
  <c r="D115" i="2"/>
  <c r="D114" i="2" s="1"/>
  <c r="L121" i="2"/>
  <c r="T141" i="2"/>
  <c r="L172" i="2"/>
  <c r="L171" i="2" s="1"/>
  <c r="H135" i="2"/>
  <c r="N90" i="2"/>
  <c r="N87" i="2"/>
  <c r="V34" i="2"/>
  <c r="D36" i="2"/>
  <c r="H67" i="2"/>
  <c r="O54" i="2"/>
  <c r="H55" i="2"/>
  <c r="N16" i="2"/>
  <c r="L37" i="2"/>
  <c r="G41" i="2"/>
  <c r="G38" i="2" s="1"/>
  <c r="H47" i="2"/>
  <c r="V55" i="2"/>
  <c r="D82" i="2"/>
  <c r="D79" i="2" s="1"/>
  <c r="D89" i="2"/>
  <c r="D87" i="2" s="1"/>
  <c r="T102" i="2"/>
  <c r="T105" i="2"/>
  <c r="T128" i="2"/>
  <c r="C6" i="3"/>
  <c r="F78" i="2"/>
  <c r="H10" i="2"/>
  <c r="H97" i="2" l="1"/>
  <c r="B4" i="3"/>
  <c r="B16" i="3" s="1"/>
  <c r="B132" i="1"/>
  <c r="L78" i="2"/>
  <c r="T140" i="2"/>
  <c r="T139" i="2" s="1"/>
  <c r="T78" i="2"/>
  <c r="U151" i="2"/>
  <c r="V54" i="2"/>
  <c r="G97" i="2"/>
  <c r="G54" i="2"/>
  <c r="H34" i="2"/>
  <c r="H78" i="2"/>
  <c r="H132" i="2"/>
  <c r="H130" i="2" s="1"/>
  <c r="M97" i="2"/>
  <c r="V24" i="2"/>
  <c r="L34" i="2"/>
  <c r="J24" i="2"/>
  <c r="F4" i="3"/>
  <c r="F16" i="3" s="1"/>
  <c r="F132" i="1"/>
  <c r="D4" i="3"/>
  <c r="D16" i="3" s="1"/>
  <c r="D132" i="1"/>
  <c r="C8" i="3"/>
  <c r="C132" i="1"/>
  <c r="H25" i="2"/>
  <c r="T175" i="2"/>
  <c r="N10" i="2"/>
  <c r="D140" i="2"/>
  <c r="D139" i="2" s="1"/>
  <c r="T16" i="2"/>
  <c r="M10" i="2"/>
  <c r="U10" i="2"/>
  <c r="L107" i="2"/>
  <c r="T41" i="2"/>
  <c r="T38" i="2" s="1"/>
  <c r="L41" i="2"/>
  <c r="L38" i="2" s="1"/>
  <c r="T107" i="2"/>
  <c r="H54" i="2"/>
  <c r="D25" i="2"/>
  <c r="D90" i="2"/>
  <c r="D78" i="2" s="1"/>
  <c r="L25" i="2"/>
  <c r="L99" i="2"/>
  <c r="L54" i="2"/>
  <c r="H48" i="2"/>
  <c r="E8" i="2"/>
  <c r="B5" i="3" s="1"/>
  <c r="L122" i="2"/>
  <c r="L120" i="2" s="1"/>
  <c r="N97" i="2"/>
  <c r="T67" i="2"/>
  <c r="T54" i="2" s="1"/>
  <c r="L70" i="2"/>
  <c r="D54" i="2"/>
  <c r="G24" i="2"/>
  <c r="I8" i="2"/>
  <c r="O97" i="2"/>
  <c r="H151" i="2"/>
  <c r="H38" i="2"/>
  <c r="T25" i="2"/>
  <c r="T24" i="2" s="1"/>
  <c r="L11" i="2"/>
  <c r="L10" i="2" s="1"/>
  <c r="N151" i="2"/>
  <c r="D71" i="2"/>
  <c r="L140" i="2"/>
  <c r="L139" i="2" s="1"/>
  <c r="D132" i="2"/>
  <c r="D130" i="2" s="1"/>
  <c r="L132" i="2"/>
  <c r="L130" i="2" s="1"/>
  <c r="W97" i="2"/>
  <c r="W10" i="2"/>
  <c r="T11" i="2"/>
  <c r="V10" i="2"/>
  <c r="D122" i="2"/>
  <c r="D120" i="2" s="1"/>
  <c r="D107" i="2"/>
  <c r="D97" i="2" s="1"/>
  <c r="U24" i="2"/>
  <c r="N24" i="2"/>
  <c r="J70" i="2"/>
  <c r="D74" i="2"/>
  <c r="W24" i="2"/>
  <c r="O24" i="2"/>
  <c r="V151" i="2"/>
  <c r="T161" i="2"/>
  <c r="T151" i="2" s="1"/>
  <c r="G151" i="2"/>
  <c r="L151" i="2"/>
  <c r="D151" i="2"/>
  <c r="T132" i="2"/>
  <c r="T130" i="2" s="1"/>
  <c r="U70" i="2"/>
  <c r="F70" i="2"/>
  <c r="F8" i="2" s="1"/>
  <c r="D34" i="2"/>
  <c r="K54" i="2"/>
  <c r="K8" i="2" s="1"/>
  <c r="L95" i="2"/>
  <c r="L93" i="2" s="1"/>
  <c r="M93" i="2"/>
  <c r="L114" i="2"/>
  <c r="N78" i="2"/>
  <c r="T74" i="2"/>
  <c r="T71" i="2"/>
  <c r="T99" i="2"/>
  <c r="H24" i="2" l="1"/>
  <c r="L24" i="2"/>
  <c r="J8" i="2"/>
  <c r="H8" i="2" s="1"/>
  <c r="T10" i="2"/>
  <c r="O8" i="2"/>
  <c r="D13" i="3" s="1"/>
  <c r="D14" i="3" s="1"/>
  <c r="D70" i="2"/>
  <c r="V8" i="2"/>
  <c r="F9" i="3" s="1"/>
  <c r="F10" i="3" s="1"/>
  <c r="C10" i="3"/>
  <c r="C16" i="3"/>
  <c r="M8" i="2"/>
  <c r="D5" i="3" s="1"/>
  <c r="D6" i="3" s="1"/>
  <c r="L97" i="2"/>
  <c r="D24" i="2"/>
  <c r="G8" i="2"/>
  <c r="D8" i="2" s="1"/>
  <c r="W8" i="2"/>
  <c r="F13" i="3" s="1"/>
  <c r="F14" i="3" s="1"/>
  <c r="N8" i="2"/>
  <c r="C13" i="3"/>
  <c r="T70" i="2"/>
  <c r="B17" i="3"/>
  <c r="B18" i="3" s="1"/>
  <c r="B6" i="3"/>
  <c r="L8" i="2" l="1"/>
  <c r="D9" i="3"/>
  <c r="D10" i="3" s="1"/>
  <c r="D17" i="3"/>
  <c r="D18" i="3" s="1"/>
  <c r="C17" i="3"/>
  <c r="C18" i="3" s="1"/>
  <c r="C14" i="3"/>
  <c r="U115" i="2" l="1"/>
  <c r="U114" i="2" l="1"/>
  <c r="T115" i="2"/>
  <c r="T114" i="2" s="1"/>
  <c r="T97" i="2" s="1"/>
  <c r="U101" i="2" l="1"/>
  <c r="U99" i="2" l="1"/>
  <c r="T101" i="2"/>
  <c r="U110" i="2" l="1"/>
  <c r="T110" i="2" l="1"/>
  <c r="U107" i="2"/>
  <c r="U97" i="2" s="1"/>
  <c r="U126" i="2" l="1"/>
  <c r="T126" i="2" l="1"/>
  <c r="T122" i="2" s="1"/>
  <c r="T120" i="2" s="1"/>
  <c r="U122" i="2"/>
  <c r="U120" i="2" s="1"/>
  <c r="U8" i="2" s="1"/>
  <c r="T8" i="2" l="1"/>
  <c r="F5" i="3"/>
  <c r="F17" i="3" l="1"/>
  <c r="F18" i="3" s="1"/>
  <c r="F6" i="3"/>
  <c r="U178" i="2" l="1"/>
  <c r="T178" i="2" s="1"/>
  <c r="F149" i="6" l="1"/>
  <c r="G178" i="6" l="1"/>
  <c r="Z161" i="6" l="1"/>
  <c r="Z151" i="6" s="1"/>
  <c r="X138" i="6" l="1"/>
  <c r="X137" i="6"/>
  <c r="X127" i="6"/>
  <c r="X126" i="6"/>
  <c r="X82" i="6"/>
  <c r="X80" i="6"/>
  <c r="E79" i="6"/>
  <c r="X74" i="6"/>
  <c r="X120" i="6" l="1"/>
  <c r="D79" i="6"/>
  <c r="X131" i="6"/>
  <c r="Y84" i="6"/>
  <c r="X79" i="6"/>
  <c r="X24" i="6"/>
  <c r="X18" i="6"/>
  <c r="X12" i="6"/>
  <c r="E15" i="6"/>
  <c r="D15" i="6" s="1"/>
  <c r="X93" i="6" l="1"/>
  <c r="X92" i="6" s="1"/>
  <c r="Y92" i="6"/>
  <c r="Y90" i="6" s="1"/>
  <c r="X23" i="6"/>
  <c r="X165" i="6" l="1"/>
  <c r="X162" i="6"/>
  <c r="X175" i="6" l="1"/>
  <c r="X170" i="6"/>
  <c r="X169" i="6"/>
  <c r="X168" i="6"/>
  <c r="X160" i="6"/>
  <c r="X155" i="6"/>
  <c r="X167" i="6" l="1"/>
  <c r="X166" i="6" s="1"/>
  <c r="Y156" i="6"/>
  <c r="X158" i="6"/>
  <c r="X156" i="6" s="1"/>
  <c r="Y152" i="6"/>
  <c r="X153" i="6"/>
  <c r="X152" i="6" s="1"/>
  <c r="Y161" i="6"/>
  <c r="X164" i="6"/>
  <c r="X161" i="6" s="1"/>
  <c r="X111" i="6"/>
  <c r="X108" i="6"/>
  <c r="Y105" i="6" l="1"/>
  <c r="E69" i="6" l="1"/>
  <c r="G66" i="6" l="1"/>
  <c r="F66" i="6"/>
  <c r="G65" i="6"/>
  <c r="F65" i="6"/>
  <c r="E65" i="6"/>
  <c r="G63" i="6"/>
  <c r="F63" i="6"/>
  <c r="E63" i="6"/>
  <c r="G62" i="6"/>
  <c r="F62" i="6"/>
  <c r="G61" i="6"/>
  <c r="F61" i="6"/>
  <c r="G60" i="6"/>
  <c r="E60" i="6"/>
  <c r="G58" i="6"/>
  <c r="F58" i="6"/>
  <c r="G57" i="6"/>
  <c r="F57" i="6"/>
  <c r="E57" i="6"/>
  <c r="G56" i="6"/>
  <c r="F56" i="6"/>
  <c r="G55" i="6"/>
  <c r="F55" i="6"/>
  <c r="G54" i="6"/>
  <c r="F54" i="6"/>
  <c r="F53" i="6"/>
  <c r="E19" i="6"/>
  <c r="D19" i="6" s="1"/>
  <c r="E18" i="6"/>
  <c r="D18" i="6" s="1"/>
  <c r="D63" i="6" l="1"/>
  <c r="F64" i="6"/>
  <c r="X63" i="6"/>
  <c r="D57" i="6"/>
  <c r="X65" i="6"/>
  <c r="Y64" i="6"/>
  <c r="Z59" i="6"/>
  <c r="X66" i="6"/>
  <c r="D65" i="6"/>
  <c r="X60" i="6"/>
  <c r="G59" i="6"/>
  <c r="G64" i="6"/>
  <c r="Z64" i="6"/>
  <c r="F52" i="6"/>
  <c r="AA59" i="6"/>
  <c r="AA64" i="6" l="1"/>
  <c r="X64" i="6"/>
  <c r="Z177" i="6" l="1"/>
  <c r="X86" i="6"/>
  <c r="X136" i="6" l="1"/>
  <c r="Z132" i="6"/>
  <c r="Z130" i="6" s="1"/>
  <c r="X133" i="6"/>
  <c r="X129" i="6"/>
  <c r="Z84" i="6"/>
  <c r="X85" i="6"/>
  <c r="X84" i="6" s="1"/>
  <c r="X40" i="6" l="1"/>
  <c r="X109" i="6" l="1"/>
  <c r="F42" i="6" l="1"/>
  <c r="X128" i="6" l="1"/>
  <c r="E147" i="6" l="1"/>
  <c r="D147" i="6" s="1"/>
  <c r="Y172" i="6" l="1"/>
  <c r="Y151" i="6" s="1"/>
  <c r="X173" i="6"/>
  <c r="X172" i="6" s="1"/>
  <c r="X171" i="6"/>
  <c r="E138" i="6"/>
  <c r="D138" i="6" s="1"/>
  <c r="F136" i="6"/>
  <c r="F132" i="6" s="1"/>
  <c r="F130" i="6" s="1"/>
  <c r="X122" i="6"/>
  <c r="F106" i="6"/>
  <c r="E95" i="6"/>
  <c r="X83" i="6"/>
  <c r="E86" i="6"/>
  <c r="D86" i="6" s="1"/>
  <c r="F85" i="6"/>
  <c r="F84" i="6" s="1"/>
  <c r="E85" i="6"/>
  <c r="E83" i="6"/>
  <c r="D83" i="6" s="1"/>
  <c r="E82" i="6"/>
  <c r="D82" i="6" s="1"/>
  <c r="F78" i="6"/>
  <c r="E74" i="6"/>
  <c r="D74" i="6" s="1"/>
  <c r="F69" i="6"/>
  <c r="X151" i="6" l="1"/>
  <c r="X134" i="6"/>
  <c r="D95" i="6"/>
  <c r="E84" i="6"/>
  <c r="D85" i="6"/>
  <c r="D84" i="6" s="1"/>
  <c r="X81" i="6"/>
  <c r="F76" i="6"/>
  <c r="F75" i="6" s="1"/>
  <c r="D78" i="6"/>
  <c r="F68" i="6"/>
  <c r="F67" i="6" s="1"/>
  <c r="D69" i="6"/>
  <c r="X55" i="6"/>
  <c r="F60" i="6"/>
  <c r="F41" i="6"/>
  <c r="E23" i="6"/>
  <c r="X61" i="6" l="1"/>
  <c r="D60" i="6"/>
  <c r="F59" i="6"/>
  <c r="F51" i="6" s="1"/>
  <c r="F38" i="6"/>
  <c r="F35" i="6" s="1"/>
  <c r="D23" i="6"/>
  <c r="E30" i="6" l="1"/>
  <c r="D30" i="6" s="1"/>
  <c r="F111" i="6" l="1"/>
  <c r="F110" i="6"/>
  <c r="F109" i="6"/>
  <c r="F108" i="6"/>
  <c r="E91" i="6"/>
  <c r="E81" i="6"/>
  <c r="D81" i="6" s="1"/>
  <c r="E80" i="6"/>
  <c r="F105" i="6" l="1"/>
  <c r="F94" i="6" s="1"/>
  <c r="E90" i="6"/>
  <c r="D91" i="6"/>
  <c r="D90" i="6" s="1"/>
  <c r="D80" i="6"/>
  <c r="D76" i="6" s="1"/>
  <c r="D75" i="6" s="1"/>
  <c r="E76" i="6"/>
  <c r="E75" i="6" s="1"/>
  <c r="E66" i="6"/>
  <c r="D66" i="6" l="1"/>
  <c r="D64" i="6" s="1"/>
  <c r="E64" i="6"/>
  <c r="X62" i="6"/>
  <c r="X59" i="6" s="1"/>
  <c r="Y59" i="6"/>
  <c r="E162" i="6" l="1"/>
  <c r="D162" i="6" l="1"/>
  <c r="E170" i="6" l="1"/>
  <c r="D170" i="6" s="1"/>
  <c r="E158" i="6"/>
  <c r="D158" i="6" s="1"/>
  <c r="E157" i="6"/>
  <c r="E153" i="6"/>
  <c r="F150" i="6"/>
  <c r="D150" i="6" s="1"/>
  <c r="E145" i="6"/>
  <c r="D145" i="6" s="1"/>
  <c r="D157" i="6" l="1"/>
  <c r="D153" i="6"/>
  <c r="Z121" i="6"/>
  <c r="Z119" i="6" s="1"/>
  <c r="F125" i="6"/>
  <c r="F121" i="6" s="1"/>
  <c r="F119" i="6" s="1"/>
  <c r="E115" i="6"/>
  <c r="D115" i="6" s="1"/>
  <c r="E111" i="6"/>
  <c r="D111" i="6" s="1"/>
  <c r="E110" i="6"/>
  <c r="D110" i="6" s="1"/>
  <c r="E109" i="6"/>
  <c r="D109" i="6" s="1"/>
  <c r="E108" i="6"/>
  <c r="D108" i="6" s="1"/>
  <c r="E107" i="6"/>
  <c r="D107" i="6" s="1"/>
  <c r="E106" i="6"/>
  <c r="X107" i="6" l="1"/>
  <c r="E105" i="6"/>
  <c r="E94" i="6" s="1"/>
  <c r="D106" i="6"/>
  <c r="D105" i="6" s="1"/>
  <c r="D94" i="6" s="1"/>
  <c r="E43" i="6" l="1"/>
  <c r="D43" i="6" s="1"/>
  <c r="E41" i="6"/>
  <c r="D41" i="6" s="1"/>
  <c r="E40" i="6"/>
  <c r="D40" i="6" s="1"/>
  <c r="E39" i="6"/>
  <c r="E37" i="6"/>
  <c r="D37" i="6" s="1"/>
  <c r="E36" i="6"/>
  <c r="D39" i="6" l="1"/>
  <c r="D36" i="6"/>
  <c r="E70" i="6" l="1"/>
  <c r="E68" i="6" l="1"/>
  <c r="E67" i="6" s="1"/>
  <c r="D70" i="6"/>
  <c r="D68" i="6" s="1"/>
  <c r="D67" i="6" s="1"/>
  <c r="E62" i="6"/>
  <c r="D62" i="6" s="1"/>
  <c r="E61" i="6"/>
  <c r="E58" i="6"/>
  <c r="D58" i="6" s="1"/>
  <c r="E56" i="6"/>
  <c r="D56" i="6" s="1"/>
  <c r="E55" i="6"/>
  <c r="D55" i="6" s="1"/>
  <c r="E54" i="6"/>
  <c r="D54" i="6" s="1"/>
  <c r="G53" i="6"/>
  <c r="G52" i="6" s="1"/>
  <c r="G51" i="6" s="1"/>
  <c r="E53" i="6"/>
  <c r="E48" i="6"/>
  <c r="X43" i="6"/>
  <c r="E42" i="6"/>
  <c r="X33" i="6"/>
  <c r="E34" i="6"/>
  <c r="D34" i="6" s="1"/>
  <c r="E32" i="6"/>
  <c r="E25" i="6"/>
  <c r="D25" i="6" s="1"/>
  <c r="E24" i="6"/>
  <c r="X19" i="6"/>
  <c r="X17" i="6"/>
  <c r="X11" i="6"/>
  <c r="E17" i="6"/>
  <c r="D17" i="6" s="1"/>
  <c r="F16" i="6"/>
  <c r="F13" i="6" s="1"/>
  <c r="F7" i="6" s="1"/>
  <c r="E16" i="6"/>
  <c r="E14" i="6"/>
  <c r="E11" i="6"/>
  <c r="D11" i="6" s="1"/>
  <c r="E10" i="6"/>
  <c r="D10" i="6" s="1"/>
  <c r="E9" i="6"/>
  <c r="E59" i="6" l="1"/>
  <c r="D61" i="6"/>
  <c r="D59" i="6" s="1"/>
  <c r="D53" i="6"/>
  <c r="D52" i="6" s="1"/>
  <c r="E52" i="6"/>
  <c r="X48" i="6"/>
  <c r="Y47" i="6"/>
  <c r="Y45" i="6" s="1"/>
  <c r="D48" i="6"/>
  <c r="D47" i="6" s="1"/>
  <c r="E47" i="6"/>
  <c r="X46" i="6"/>
  <c r="D42" i="6"/>
  <c r="D38" i="6" s="1"/>
  <c r="D35" i="6" s="1"/>
  <c r="E38" i="6"/>
  <c r="E35" i="6" s="1"/>
  <c r="X39" i="6"/>
  <c r="E31" i="6"/>
  <c r="D32" i="6"/>
  <c r="D31" i="6" s="1"/>
  <c r="D24" i="6"/>
  <c r="D22" i="6" s="1"/>
  <c r="E22" i="6"/>
  <c r="D16" i="6"/>
  <c r="E13" i="6"/>
  <c r="D14" i="6"/>
  <c r="E8" i="6"/>
  <c r="D9" i="6"/>
  <c r="D8" i="6" s="1"/>
  <c r="E51" i="6" l="1"/>
  <c r="D21" i="6"/>
  <c r="D51" i="6"/>
  <c r="E21" i="6"/>
  <c r="D13" i="6"/>
  <c r="D7" i="6" s="1"/>
  <c r="E7" i="6"/>
  <c r="E165" i="6" l="1"/>
  <c r="D165" i="6" l="1"/>
  <c r="E135" i="6" l="1"/>
  <c r="E128" i="6" l="1"/>
  <c r="D128" i="6" s="1"/>
  <c r="E176" i="6" l="1"/>
  <c r="E175" i="6"/>
  <c r="D175" i="6" s="1"/>
  <c r="E173" i="6"/>
  <c r="E171" i="6"/>
  <c r="D171" i="6" s="1"/>
  <c r="E169" i="6"/>
  <c r="D169" i="6" s="1"/>
  <c r="E168" i="6"/>
  <c r="D168" i="6" s="1"/>
  <c r="E167" i="6"/>
  <c r="E160" i="6"/>
  <c r="E155" i="6"/>
  <c r="E149" i="6"/>
  <c r="D149" i="6" s="1"/>
  <c r="E148" i="6"/>
  <c r="D148" i="6" s="1"/>
  <c r="F146" i="6"/>
  <c r="E146" i="6"/>
  <c r="E144" i="6"/>
  <c r="D144" i="6" s="1"/>
  <c r="F143" i="6"/>
  <c r="F140" i="6" s="1"/>
  <c r="E143" i="6"/>
  <c r="E141" i="6"/>
  <c r="F139" i="6" l="1"/>
  <c r="F176" i="6"/>
  <c r="X176" i="6"/>
  <c r="E172" i="6"/>
  <c r="D173" i="6"/>
  <c r="D172" i="6" s="1"/>
  <c r="E166" i="6"/>
  <c r="D167" i="6"/>
  <c r="D166" i="6" s="1"/>
  <c r="D160" i="6"/>
  <c r="D156" i="6" s="1"/>
  <c r="E156" i="6"/>
  <c r="D155" i="6"/>
  <c r="D152" i="6" s="1"/>
  <c r="E152" i="6"/>
  <c r="D146" i="6"/>
  <c r="D143" i="6"/>
  <c r="E140" i="6"/>
  <c r="E139" i="6" s="1"/>
  <c r="D141" i="6"/>
  <c r="E136" i="6"/>
  <c r="D136" i="6" s="1"/>
  <c r="G135" i="6"/>
  <c r="E134" i="6"/>
  <c r="D134" i="6" s="1"/>
  <c r="E133" i="6"/>
  <c r="X125" i="6"/>
  <c r="X124" i="6"/>
  <c r="E129" i="6"/>
  <c r="D129" i="6" s="1"/>
  <c r="E127" i="6"/>
  <c r="D127" i="6" s="1"/>
  <c r="E126" i="6"/>
  <c r="D126" i="6" s="1"/>
  <c r="E125" i="6"/>
  <c r="D125" i="6" s="1"/>
  <c r="E124" i="6"/>
  <c r="D124" i="6" s="1"/>
  <c r="E123" i="6"/>
  <c r="D123" i="6" s="1"/>
  <c r="E122" i="6"/>
  <c r="E120" i="6"/>
  <c r="D140" i="6" l="1"/>
  <c r="D139" i="6" s="1"/>
  <c r="F5" i="6"/>
  <c r="B9" i="7" s="1"/>
  <c r="B32" i="7" s="1"/>
  <c r="G132" i="6"/>
  <c r="G130" i="6" s="1"/>
  <c r="D135" i="6"/>
  <c r="Y132" i="6"/>
  <c r="Y130" i="6" s="1"/>
  <c r="X135" i="6"/>
  <c r="X132" i="6" s="1"/>
  <c r="X130" i="6" s="1"/>
  <c r="D133" i="6"/>
  <c r="E132" i="6"/>
  <c r="X123" i="6"/>
  <c r="X121" i="6" s="1"/>
  <c r="X119" i="6" s="1"/>
  <c r="Y121" i="6"/>
  <c r="Y119" i="6" s="1"/>
  <c r="E121" i="6"/>
  <c r="E119" i="6" s="1"/>
  <c r="D122" i="6"/>
  <c r="D121" i="6" s="1"/>
  <c r="D120" i="6"/>
  <c r="B10" i="7" l="1"/>
  <c r="D132" i="6"/>
  <c r="X15" i="6"/>
  <c r="D119" i="6"/>
  <c r="E178" i="6" l="1"/>
  <c r="G180" i="6"/>
  <c r="G177" i="6" s="1"/>
  <c r="E180" i="6"/>
  <c r="D180" i="6" l="1"/>
  <c r="D178" i="6"/>
  <c r="E177" i="6"/>
  <c r="D177" i="6" l="1"/>
  <c r="G176" i="6" l="1"/>
  <c r="E164" i="6"/>
  <c r="D176" i="6" l="1"/>
  <c r="G5" i="6"/>
  <c r="B13" i="7" s="1"/>
  <c r="B33" i="7" s="1"/>
  <c r="D164" i="6"/>
  <c r="D161" i="6" s="1"/>
  <c r="D151" i="6" s="1"/>
  <c r="E161" i="6"/>
  <c r="E151" i="6" s="1"/>
  <c r="E131" i="6"/>
  <c r="B14" i="7" l="1"/>
  <c r="D131" i="6"/>
  <c r="D130" i="6" s="1"/>
  <c r="E130" i="6"/>
  <c r="E46" i="6"/>
  <c r="D46" i="6" l="1"/>
  <c r="D45" i="6" s="1"/>
  <c r="E45" i="6"/>
  <c r="E5" i="6" l="1"/>
  <c r="D5" i="6" l="1"/>
  <c r="B5" i="7"/>
  <c r="B31" i="7" s="1"/>
  <c r="B37" i="7" s="1"/>
  <c r="B38" i="7" s="1"/>
  <c r="B22" i="7" l="1"/>
  <c r="B6" i="7"/>
  <c r="B17" i="7"/>
  <c r="B18" i="7" l="1"/>
  <c r="B23" i="7"/>
  <c r="AA177" i="6" l="1"/>
  <c r="X180" i="6"/>
  <c r="H124" i="6" l="1"/>
  <c r="L118" i="6" l="1"/>
  <c r="L116" i="6"/>
  <c r="O177" i="6" l="1"/>
  <c r="L180" i="6"/>
  <c r="M172" i="6"/>
  <c r="L173" i="6"/>
  <c r="L172" i="6" s="1"/>
  <c r="L164" i="6"/>
  <c r="L161" i="6" s="1"/>
  <c r="M161" i="6"/>
  <c r="L171" i="6" l="1"/>
  <c r="L175" i="6" l="1"/>
  <c r="L138" i="6"/>
  <c r="L136" i="6"/>
  <c r="L129" i="6"/>
  <c r="L125" i="6"/>
  <c r="L124" i="6"/>
  <c r="L126" i="6" l="1"/>
  <c r="M177" i="6"/>
  <c r="N177" i="6"/>
  <c r="N121" i="6"/>
  <c r="N119" i="6" s="1"/>
  <c r="L135" i="6"/>
  <c r="L122" i="6" l="1"/>
  <c r="L178" i="6"/>
  <c r="L177" i="6" s="1"/>
  <c r="M152" i="6"/>
  <c r="M151" i="6" s="1"/>
  <c r="L155" i="6"/>
  <c r="L152" i="6" s="1"/>
  <c r="L151" i="6" s="1"/>
  <c r="M121" i="6"/>
  <c r="M119" i="6" s="1"/>
  <c r="L123" i="6"/>
  <c r="O121" i="6"/>
  <c r="O119" i="6" s="1"/>
  <c r="L120" i="6"/>
  <c r="L133" i="6"/>
  <c r="L132" i="6" s="1"/>
  <c r="L130" i="6" s="1"/>
  <c r="M132" i="6"/>
  <c r="M130" i="6" s="1"/>
  <c r="L121" i="6" l="1"/>
  <c r="L119" i="6" s="1"/>
  <c r="H125" i="6" l="1"/>
  <c r="H121" i="6" s="1"/>
  <c r="H119" i="6" s="1"/>
  <c r="I121" i="6"/>
  <c r="I119" i="6" s="1"/>
  <c r="I157" i="6" l="1"/>
  <c r="I156" i="6" s="1"/>
  <c r="I151" i="6" s="1"/>
  <c r="H157" i="6" l="1"/>
  <c r="H156" i="6" s="1"/>
  <c r="H151" i="6" s="1"/>
  <c r="AD118" i="6" l="1"/>
  <c r="AE118" i="6"/>
  <c r="AD116" i="6"/>
  <c r="AE116" i="6"/>
  <c r="AD113" i="6"/>
  <c r="AE113" i="6"/>
  <c r="AD114" i="6"/>
  <c r="AE114" i="6"/>
  <c r="AD97" i="6"/>
  <c r="AE97" i="6"/>
  <c r="AD98" i="6"/>
  <c r="AE98" i="6"/>
  <c r="AD99" i="6"/>
  <c r="AE99" i="6"/>
  <c r="AD100" i="6"/>
  <c r="AE100" i="6"/>
  <c r="AD101" i="6"/>
  <c r="AE101" i="6"/>
  <c r="AD102" i="6"/>
  <c r="AE102" i="6"/>
  <c r="AD103" i="6"/>
  <c r="AE103" i="6"/>
  <c r="AD104" i="6"/>
  <c r="AE104" i="6"/>
  <c r="AB104" i="6" l="1"/>
  <c r="AB100" i="6"/>
  <c r="AB102" i="6"/>
  <c r="AB98" i="6"/>
  <c r="AB114" i="6"/>
  <c r="AB103" i="6"/>
  <c r="AB101" i="6"/>
  <c r="AB99" i="6"/>
  <c r="AB97" i="6"/>
  <c r="AD96" i="6"/>
  <c r="AE112" i="6"/>
  <c r="AB116" i="6"/>
  <c r="AB118" i="6"/>
  <c r="AE96" i="6"/>
  <c r="AB113" i="6"/>
  <c r="AD112" i="6"/>
  <c r="AB112" i="6" l="1"/>
  <c r="AB96" i="6"/>
  <c r="AE117" i="6"/>
  <c r="AD117" i="6"/>
  <c r="AC117" i="6"/>
  <c r="AE115" i="6"/>
  <c r="AD115" i="6"/>
  <c r="AC115" i="6"/>
  <c r="AE111" i="6"/>
  <c r="AD111" i="6"/>
  <c r="AC111" i="6"/>
  <c r="AE110" i="6"/>
  <c r="AD110" i="6"/>
  <c r="AC110" i="6"/>
  <c r="AE109" i="6"/>
  <c r="AD109" i="6"/>
  <c r="AC109" i="6"/>
  <c r="AE108" i="6"/>
  <c r="AD108" i="6"/>
  <c r="AC108" i="6"/>
  <c r="AE107" i="6"/>
  <c r="AD107" i="6"/>
  <c r="AC107" i="6"/>
  <c r="AE106" i="6"/>
  <c r="AD106" i="6"/>
  <c r="AC106" i="6"/>
  <c r="AE95" i="6"/>
  <c r="AD95" i="6"/>
  <c r="AC95" i="6"/>
  <c r="AE91" i="6"/>
  <c r="AD91" i="6"/>
  <c r="AC91" i="6"/>
  <c r="I77" i="6"/>
  <c r="J77" i="6"/>
  <c r="K77" i="6"/>
  <c r="I78" i="6"/>
  <c r="J78" i="6"/>
  <c r="K78" i="6"/>
  <c r="I79" i="6"/>
  <c r="J79" i="6"/>
  <c r="K79" i="6"/>
  <c r="I80" i="6"/>
  <c r="J80" i="6"/>
  <c r="K80" i="6"/>
  <c r="I81" i="6"/>
  <c r="J81" i="6"/>
  <c r="K81" i="6"/>
  <c r="I82" i="6"/>
  <c r="J82" i="6"/>
  <c r="K82" i="6"/>
  <c r="I83" i="6"/>
  <c r="J83" i="6"/>
  <c r="K83" i="6"/>
  <c r="I85" i="6"/>
  <c r="K85" i="6"/>
  <c r="J86" i="6"/>
  <c r="K86" i="6"/>
  <c r="J88" i="6"/>
  <c r="K88" i="6"/>
  <c r="I89" i="6"/>
  <c r="J89" i="6"/>
  <c r="K89" i="6"/>
  <c r="AE89" i="6"/>
  <c r="AD89" i="6"/>
  <c r="AC89" i="6"/>
  <c r="AE88" i="6"/>
  <c r="AC88" i="6"/>
  <c r="AE86" i="6"/>
  <c r="AD86" i="6"/>
  <c r="AC86" i="6"/>
  <c r="AE85" i="6"/>
  <c r="AD85" i="6"/>
  <c r="AC85" i="6"/>
  <c r="AE83" i="6"/>
  <c r="AD83" i="6"/>
  <c r="AC83" i="6"/>
  <c r="AE82" i="6"/>
  <c r="AD82" i="6"/>
  <c r="AC82" i="6"/>
  <c r="AE81" i="6"/>
  <c r="AD81" i="6"/>
  <c r="AC81" i="6"/>
  <c r="AE80" i="6"/>
  <c r="AD80" i="6"/>
  <c r="AC80" i="6"/>
  <c r="AE79" i="6"/>
  <c r="AD79" i="6"/>
  <c r="AC79" i="6"/>
  <c r="AE78" i="6"/>
  <c r="AD78" i="6"/>
  <c r="AC78" i="6"/>
  <c r="AE77" i="6"/>
  <c r="AD77" i="6"/>
  <c r="AC77" i="6"/>
  <c r="AC74" i="6"/>
  <c r="AE74" i="6"/>
  <c r="AD74" i="6"/>
  <c r="AE73" i="6"/>
  <c r="AD73" i="6"/>
  <c r="AC73" i="6"/>
  <c r="AE72" i="6"/>
  <c r="AC72" i="6"/>
  <c r="AE70" i="6"/>
  <c r="AD70" i="6"/>
  <c r="AC70" i="6"/>
  <c r="AE69" i="6"/>
  <c r="AC69" i="6"/>
  <c r="AE66" i="6"/>
  <c r="AD66" i="6"/>
  <c r="AC66" i="6"/>
  <c r="AE65" i="6"/>
  <c r="AD65" i="6"/>
  <c r="AC65" i="6"/>
  <c r="AE63" i="6"/>
  <c r="AD63" i="6"/>
  <c r="AC63" i="6"/>
  <c r="AE62" i="6"/>
  <c r="AD62" i="6"/>
  <c r="AC62" i="6"/>
  <c r="AE61" i="6"/>
  <c r="AD61" i="6"/>
  <c r="AC61" i="6"/>
  <c r="AE60" i="6"/>
  <c r="AD60" i="6"/>
  <c r="AC60" i="6"/>
  <c r="AE58" i="6"/>
  <c r="AD58" i="6"/>
  <c r="AC58" i="6"/>
  <c r="AE57" i="6"/>
  <c r="AD57" i="6"/>
  <c r="AC57" i="6"/>
  <c r="AE56" i="6"/>
  <c r="AD56" i="6"/>
  <c r="AE55" i="6"/>
  <c r="AD55" i="6"/>
  <c r="AC55" i="6"/>
  <c r="AE54" i="6"/>
  <c r="AD54" i="6"/>
  <c r="AC54" i="6"/>
  <c r="AD53" i="6"/>
  <c r="AC53" i="6"/>
  <c r="AE49" i="6"/>
  <c r="AD49" i="6"/>
  <c r="AC49" i="6"/>
  <c r="AE48" i="6"/>
  <c r="AD48" i="6"/>
  <c r="AC48" i="6"/>
  <c r="AE46" i="6"/>
  <c r="AD46" i="6"/>
  <c r="AC46" i="6"/>
  <c r="AE44" i="6"/>
  <c r="AD44" i="6"/>
  <c r="AC44" i="6"/>
  <c r="AE43" i="6"/>
  <c r="AD43" i="6"/>
  <c r="AC43" i="6"/>
  <c r="AE42" i="6"/>
  <c r="AD42" i="6"/>
  <c r="AE41" i="6"/>
  <c r="AD41" i="6"/>
  <c r="AE40" i="6"/>
  <c r="AD40" i="6"/>
  <c r="AC40" i="6"/>
  <c r="AE39" i="6"/>
  <c r="AC39" i="6"/>
  <c r="AE37" i="6"/>
  <c r="AD37" i="6"/>
  <c r="AC37" i="6"/>
  <c r="AE36" i="6"/>
  <c r="AD36" i="6"/>
  <c r="AC36" i="6"/>
  <c r="AE34" i="6"/>
  <c r="AD34" i="6"/>
  <c r="AC34" i="6"/>
  <c r="AE33" i="6"/>
  <c r="AD33" i="6"/>
  <c r="AC33" i="6"/>
  <c r="AE32" i="6"/>
  <c r="AD32" i="6"/>
  <c r="AC32" i="6"/>
  <c r="AE30" i="6"/>
  <c r="AD30" i="6"/>
  <c r="AC30" i="6"/>
  <c r="AE29" i="6"/>
  <c r="AD29" i="6"/>
  <c r="AC29" i="6"/>
  <c r="AE28" i="6"/>
  <c r="AD28" i="6"/>
  <c r="AC28" i="6"/>
  <c r="AE27" i="6"/>
  <c r="AD27" i="6"/>
  <c r="AC27" i="6"/>
  <c r="AE26" i="6"/>
  <c r="AD26" i="6"/>
  <c r="AC26" i="6"/>
  <c r="AE25" i="6"/>
  <c r="AD25" i="6"/>
  <c r="AC25" i="6"/>
  <c r="AE24" i="6"/>
  <c r="AD24" i="6"/>
  <c r="AC24" i="6"/>
  <c r="AE23" i="6"/>
  <c r="AD23" i="6"/>
  <c r="AC23" i="6"/>
  <c r="AE20" i="6"/>
  <c r="AD20" i="6"/>
  <c r="AC20" i="6"/>
  <c r="AE19" i="6"/>
  <c r="AD19" i="6"/>
  <c r="AC19" i="6"/>
  <c r="AE18" i="6"/>
  <c r="AD18" i="6"/>
  <c r="AC18" i="6"/>
  <c r="AE17" i="6"/>
  <c r="AD17" i="6"/>
  <c r="AC17" i="6"/>
  <c r="AE16" i="6"/>
  <c r="AD16" i="6"/>
  <c r="AC16" i="6"/>
  <c r="AE15" i="6"/>
  <c r="AD15" i="6"/>
  <c r="AC15" i="6"/>
  <c r="AD14" i="6"/>
  <c r="AC14" i="6"/>
  <c r="AE12" i="6"/>
  <c r="AD12" i="6"/>
  <c r="AC12" i="6"/>
  <c r="AE11" i="6"/>
  <c r="AD11" i="6"/>
  <c r="AC11" i="6"/>
  <c r="AE10" i="6"/>
  <c r="AD10" i="6"/>
  <c r="AC10" i="6"/>
  <c r="AE9" i="6"/>
  <c r="AD9" i="6"/>
  <c r="M17" i="6"/>
  <c r="AE71" i="6" l="1"/>
  <c r="AC84" i="6"/>
  <c r="AB86" i="6"/>
  <c r="H81" i="6"/>
  <c r="J87" i="6"/>
  <c r="AB117" i="6"/>
  <c r="AB110" i="6"/>
  <c r="AC105" i="6"/>
  <c r="AC94" i="6" s="1"/>
  <c r="AB107" i="6"/>
  <c r="AB111" i="6"/>
  <c r="AB109" i="6"/>
  <c r="AB115" i="6"/>
  <c r="AB106" i="6"/>
  <c r="AD105" i="6"/>
  <c r="AD94" i="6" s="1"/>
  <c r="AE105" i="6"/>
  <c r="AE94" i="6" s="1"/>
  <c r="AB95" i="6"/>
  <c r="AB108" i="6"/>
  <c r="AC93" i="6"/>
  <c r="AC92" i="6" s="1"/>
  <c r="AC90" i="6" s="1"/>
  <c r="AB91" i="6"/>
  <c r="AD93" i="6"/>
  <c r="AE93" i="6"/>
  <c r="AE92" i="6" s="1"/>
  <c r="AE90" i="6" s="1"/>
  <c r="AE87" i="6"/>
  <c r="AC87" i="6"/>
  <c r="AB89" i="6"/>
  <c r="AE84" i="6"/>
  <c r="AB83" i="6"/>
  <c r="AB81" i="6"/>
  <c r="AB79" i="6"/>
  <c r="I86" i="6"/>
  <c r="H86" i="6" s="1"/>
  <c r="AE76" i="6"/>
  <c r="AB80" i="6"/>
  <c r="AD84" i="6"/>
  <c r="AB85" i="6"/>
  <c r="I88" i="6"/>
  <c r="K84" i="6"/>
  <c r="H82" i="6"/>
  <c r="H78" i="6"/>
  <c r="AC76" i="6"/>
  <c r="AB78" i="6"/>
  <c r="H89" i="6"/>
  <c r="J85" i="6"/>
  <c r="J84" i="6" s="1"/>
  <c r="H83" i="6"/>
  <c r="H79" i="6"/>
  <c r="K76" i="6"/>
  <c r="AB77" i="6"/>
  <c r="AD76" i="6"/>
  <c r="I76" i="6"/>
  <c r="H77" i="6"/>
  <c r="AB82" i="6"/>
  <c r="AD88" i="6"/>
  <c r="K87" i="6"/>
  <c r="H80" i="6"/>
  <c r="J76" i="6"/>
  <c r="AC71" i="6"/>
  <c r="AB73" i="6"/>
  <c r="AC68" i="6"/>
  <c r="AD69" i="6"/>
  <c r="AB70" i="6"/>
  <c r="AB74" i="6"/>
  <c r="AE68" i="6"/>
  <c r="AE67" i="6" s="1"/>
  <c r="AD72" i="6"/>
  <c r="AE64" i="6"/>
  <c r="AC64" i="6"/>
  <c r="AB66" i="6"/>
  <c r="AB63" i="6"/>
  <c r="AE59" i="6"/>
  <c r="AC59" i="6"/>
  <c r="AB61" i="6"/>
  <c r="AB58" i="6"/>
  <c r="AD52" i="6"/>
  <c r="AB57" i="6"/>
  <c r="AB62" i="6"/>
  <c r="AE53" i="6"/>
  <c r="AE52" i="6" s="1"/>
  <c r="AB54" i="6"/>
  <c r="AB55" i="6"/>
  <c r="AD59" i="6"/>
  <c r="AB60" i="6"/>
  <c r="AD64" i="6"/>
  <c r="AB65" i="6"/>
  <c r="AE47" i="6"/>
  <c r="AE45" i="6" s="1"/>
  <c r="AC47" i="6"/>
  <c r="AC45" i="6" s="1"/>
  <c r="AB49" i="6"/>
  <c r="AB46" i="6"/>
  <c r="AB48" i="6"/>
  <c r="AD47" i="6"/>
  <c r="AD45" i="6" s="1"/>
  <c r="AB44" i="6"/>
  <c r="AB43" i="6"/>
  <c r="AB40" i="6"/>
  <c r="AB36" i="6"/>
  <c r="AD39" i="6"/>
  <c r="AB37" i="6"/>
  <c r="AE38" i="6"/>
  <c r="AE35" i="6" s="1"/>
  <c r="AB34" i="6"/>
  <c r="AE31" i="6"/>
  <c r="AC31" i="6"/>
  <c r="AB33" i="6"/>
  <c r="AB29" i="6"/>
  <c r="AB28" i="6"/>
  <c r="AB25" i="6"/>
  <c r="AE22" i="6"/>
  <c r="AB24" i="6"/>
  <c r="AB26" i="6"/>
  <c r="AD22" i="6"/>
  <c r="AB23" i="6"/>
  <c r="AB27" i="6"/>
  <c r="AB30" i="6"/>
  <c r="AC22" i="6"/>
  <c r="AC21" i="6" s="1"/>
  <c r="AD31" i="6"/>
  <c r="AB32" i="6"/>
  <c r="AB20" i="6"/>
  <c r="AB19" i="6"/>
  <c r="AB18" i="6"/>
  <c r="AB16" i="6"/>
  <c r="AB15" i="6"/>
  <c r="AC13" i="6"/>
  <c r="AB11" i="6"/>
  <c r="AB10" i="6"/>
  <c r="AD8" i="6"/>
  <c r="AD13" i="6"/>
  <c r="AE8" i="6"/>
  <c r="AB12" i="6"/>
  <c r="AE14" i="6"/>
  <c r="AE13" i="6" s="1"/>
  <c r="AB17" i="6"/>
  <c r="AB84" i="6" l="1"/>
  <c r="AE21" i="6"/>
  <c r="AB47" i="6"/>
  <c r="AB45" i="6" s="1"/>
  <c r="I84" i="6"/>
  <c r="H85" i="6"/>
  <c r="H84" i="6" s="1"/>
  <c r="AC67" i="6"/>
  <c r="AC75" i="6"/>
  <c r="K75" i="6"/>
  <c r="AB105" i="6"/>
  <c r="AB94" i="6" s="1"/>
  <c r="AD92" i="6"/>
  <c r="AD90" i="6" s="1"/>
  <c r="AB93" i="6"/>
  <c r="AB92" i="6" s="1"/>
  <c r="AB90" i="6" s="1"/>
  <c r="AE75" i="6"/>
  <c r="AB76" i="6"/>
  <c r="J75" i="6"/>
  <c r="H76" i="6"/>
  <c r="AD87" i="6"/>
  <c r="AD75" i="6" s="1"/>
  <c r="AB88" i="6"/>
  <c r="AB87" i="6" s="1"/>
  <c r="I87" i="6"/>
  <c r="H88" i="6"/>
  <c r="H87" i="6" s="1"/>
  <c r="AB69" i="6"/>
  <c r="AB68" i="6" s="1"/>
  <c r="AD68" i="6"/>
  <c r="AB72" i="6"/>
  <c r="AB71" i="6" s="1"/>
  <c r="AD71" i="6"/>
  <c r="AD51" i="6"/>
  <c r="AB64" i="6"/>
  <c r="AE51" i="6"/>
  <c r="AB59" i="6"/>
  <c r="AB53" i="6"/>
  <c r="AB39" i="6"/>
  <c r="AD38" i="6"/>
  <c r="AD35" i="6" s="1"/>
  <c r="AB31" i="6"/>
  <c r="AB22" i="6"/>
  <c r="AD21" i="6"/>
  <c r="AD7" i="6"/>
  <c r="AB14" i="6"/>
  <c r="AB13" i="6" s="1"/>
  <c r="AE7" i="6"/>
  <c r="I75" i="6" l="1"/>
  <c r="AB75" i="6"/>
  <c r="AB21" i="6"/>
  <c r="H75" i="6"/>
  <c r="AD67" i="6"/>
  <c r="AB67" i="6"/>
  <c r="Y30" i="6" l="1"/>
  <c r="AC9" i="6" l="1"/>
  <c r="AB9" i="6" l="1"/>
  <c r="AB8" i="6" s="1"/>
  <c r="AB7" i="6" s="1"/>
  <c r="AC8" i="6"/>
  <c r="AC7" i="6" s="1"/>
  <c r="O117" i="6"/>
  <c r="M111" i="6"/>
  <c r="M110" i="6"/>
  <c r="M109" i="6"/>
  <c r="M107" i="6"/>
  <c r="M106" i="6"/>
  <c r="N117" i="6" l="1"/>
  <c r="M115" i="6"/>
  <c r="O111" i="6"/>
  <c r="N111" i="6"/>
  <c r="O109" i="6"/>
  <c r="N109" i="6"/>
  <c r="O107" i="6"/>
  <c r="N107" i="6"/>
  <c r="N106" i="6"/>
  <c r="O115" i="6"/>
  <c r="N115" i="6"/>
  <c r="M117" i="6"/>
  <c r="O108" i="6"/>
  <c r="O110" i="6"/>
  <c r="O106" i="6"/>
  <c r="N110" i="6"/>
  <c r="N95" i="6"/>
  <c r="M95" i="6"/>
  <c r="O95" i="6"/>
  <c r="N108" i="6"/>
  <c r="N91" i="6"/>
  <c r="O91" i="6"/>
  <c r="M91" i="6"/>
  <c r="L117" i="6" l="1"/>
  <c r="L107" i="6"/>
  <c r="L91" i="6"/>
  <c r="L109" i="6"/>
  <c r="L110" i="6"/>
  <c r="O105" i="6"/>
  <c r="O94" i="6" s="1"/>
  <c r="L111" i="6"/>
  <c r="L106" i="6"/>
  <c r="L115" i="6"/>
  <c r="N105" i="6"/>
  <c r="N94" i="6" s="1"/>
  <c r="L95" i="6"/>
  <c r="M108" i="6"/>
  <c r="O93" i="6"/>
  <c r="O92" i="6" s="1"/>
  <c r="O90" i="6" s="1"/>
  <c r="N93" i="6"/>
  <c r="N92" i="6" s="1"/>
  <c r="N90" i="6" s="1"/>
  <c r="M93" i="6"/>
  <c r="M89" i="6"/>
  <c r="N89" i="6"/>
  <c r="O89" i="6"/>
  <c r="M88" i="6"/>
  <c r="N88" i="6"/>
  <c r="O88" i="6"/>
  <c r="M86" i="6"/>
  <c r="N86" i="6"/>
  <c r="O86" i="6"/>
  <c r="M85" i="6"/>
  <c r="N85" i="6"/>
  <c r="O85" i="6"/>
  <c r="M83" i="6"/>
  <c r="N83" i="6"/>
  <c r="O83" i="6"/>
  <c r="M82" i="6"/>
  <c r="N82" i="6"/>
  <c r="O82" i="6"/>
  <c r="M81" i="6"/>
  <c r="N81" i="6"/>
  <c r="O81" i="6"/>
  <c r="M80" i="6"/>
  <c r="N80" i="6"/>
  <c r="O80" i="6"/>
  <c r="M79" i="6"/>
  <c r="N79" i="6"/>
  <c r="O79" i="6"/>
  <c r="M78" i="6"/>
  <c r="N78" i="6"/>
  <c r="O78" i="6"/>
  <c r="M77" i="6"/>
  <c r="N77" i="6"/>
  <c r="O77" i="6"/>
  <c r="M74" i="6"/>
  <c r="N74" i="6"/>
  <c r="O74" i="6"/>
  <c r="O73" i="6"/>
  <c r="M72" i="6"/>
  <c r="N72" i="6"/>
  <c r="O72" i="6"/>
  <c r="M70" i="6"/>
  <c r="N70" i="6"/>
  <c r="O70" i="6"/>
  <c r="M69" i="6"/>
  <c r="N69" i="6"/>
  <c r="O69" i="6"/>
  <c r="O66" i="6"/>
  <c r="N60" i="6"/>
  <c r="O60" i="6"/>
  <c r="N58" i="6"/>
  <c r="O58" i="6"/>
  <c r="M58" i="6"/>
  <c r="M57" i="6"/>
  <c r="N55" i="6"/>
  <c r="O55" i="6"/>
  <c r="M66" i="6"/>
  <c r="N66" i="6"/>
  <c r="M65" i="6"/>
  <c r="N65" i="6"/>
  <c r="O65" i="6"/>
  <c r="M63" i="6"/>
  <c r="N63" i="6"/>
  <c r="O63" i="6"/>
  <c r="M62" i="6"/>
  <c r="N62" i="6"/>
  <c r="O62" i="6"/>
  <c r="M61" i="6"/>
  <c r="N61" i="6"/>
  <c r="O61" i="6"/>
  <c r="M60" i="6"/>
  <c r="N57" i="6"/>
  <c r="O57" i="6"/>
  <c r="N56" i="6"/>
  <c r="O56" i="6"/>
  <c r="N54" i="6"/>
  <c r="O54" i="6"/>
  <c r="O53" i="6"/>
  <c r="M49" i="6"/>
  <c r="N48" i="6"/>
  <c r="O48" i="6"/>
  <c r="M48" i="6"/>
  <c r="N46" i="6"/>
  <c r="N49" i="6"/>
  <c r="O49" i="6"/>
  <c r="O46" i="6"/>
  <c r="N44" i="6"/>
  <c r="O44" i="6"/>
  <c r="N43" i="6"/>
  <c r="O43" i="6"/>
  <c r="O41" i="6"/>
  <c r="N40" i="6"/>
  <c r="O40" i="6"/>
  <c r="M40" i="6"/>
  <c r="M39" i="6"/>
  <c r="N37" i="6"/>
  <c r="O37" i="6"/>
  <c r="M37" i="6"/>
  <c r="O36" i="6"/>
  <c r="M44" i="6"/>
  <c r="M43" i="6"/>
  <c r="N42" i="6"/>
  <c r="O42" i="6"/>
  <c r="N39" i="6"/>
  <c r="O39" i="6"/>
  <c r="N36" i="6"/>
  <c r="N34" i="6"/>
  <c r="O34" i="6"/>
  <c r="O33" i="6"/>
  <c r="N32" i="6"/>
  <c r="O32" i="6"/>
  <c r="O30" i="6"/>
  <c r="N28" i="6"/>
  <c r="O28" i="6"/>
  <c r="N27" i="6"/>
  <c r="O27" i="6"/>
  <c r="O26" i="6"/>
  <c r="M26" i="6"/>
  <c r="N25" i="6"/>
  <c r="O25" i="6"/>
  <c r="M25" i="6"/>
  <c r="N24" i="6"/>
  <c r="O24" i="6"/>
  <c r="M24" i="6"/>
  <c r="N23" i="6"/>
  <c r="O23" i="6"/>
  <c r="M34" i="6"/>
  <c r="N33" i="6"/>
  <c r="M30" i="6"/>
  <c r="N30" i="6"/>
  <c r="M29" i="6"/>
  <c r="N29" i="6"/>
  <c r="O29" i="6"/>
  <c r="M28" i="6"/>
  <c r="M27" i="6"/>
  <c r="N26" i="6"/>
  <c r="M23" i="6"/>
  <c r="O19" i="6"/>
  <c r="N18" i="6"/>
  <c r="O18" i="6"/>
  <c r="M18" i="6"/>
  <c r="O17" i="6"/>
  <c r="O16" i="6"/>
  <c r="M16" i="6"/>
  <c r="N15" i="6"/>
  <c r="O15" i="6"/>
  <c r="N14" i="6"/>
  <c r="O14" i="6"/>
  <c r="M12" i="6"/>
  <c r="N9" i="6"/>
  <c r="O9" i="6"/>
  <c r="M9" i="6"/>
  <c r="M20" i="6"/>
  <c r="N20" i="6"/>
  <c r="M19" i="6"/>
  <c r="N19" i="6"/>
  <c r="N17" i="6"/>
  <c r="N12" i="6"/>
  <c r="O12" i="6"/>
  <c r="N11" i="6"/>
  <c r="O11" i="6"/>
  <c r="N10" i="6"/>
  <c r="O10" i="6"/>
  <c r="O38" i="6" l="1"/>
  <c r="L17" i="6"/>
  <c r="L27" i="6"/>
  <c r="L34" i="6"/>
  <c r="L25" i="6"/>
  <c r="L9" i="6"/>
  <c r="N68" i="6"/>
  <c r="L44" i="6"/>
  <c r="L18" i="6"/>
  <c r="L30" i="6"/>
  <c r="O35" i="6"/>
  <c r="O13" i="6"/>
  <c r="N64" i="6"/>
  <c r="N84" i="6"/>
  <c r="L20" i="6"/>
  <c r="L43" i="6"/>
  <c r="L62" i="6"/>
  <c r="O64" i="6"/>
  <c r="L66" i="6"/>
  <c r="L58" i="6"/>
  <c r="L108" i="6"/>
  <c r="L105" i="6" s="1"/>
  <c r="L94" i="6" s="1"/>
  <c r="M105" i="6"/>
  <c r="M94" i="6" s="1"/>
  <c r="L93" i="6"/>
  <c r="L92" i="6" s="1"/>
  <c r="L90" i="6" s="1"/>
  <c r="M92" i="6"/>
  <c r="M90" i="6" s="1"/>
  <c r="L80" i="6"/>
  <c r="O87" i="6"/>
  <c r="O84" i="6"/>
  <c r="M84" i="6"/>
  <c r="L85" i="6"/>
  <c r="O76" i="6"/>
  <c r="L79" i="6"/>
  <c r="L83" i="6"/>
  <c r="N87" i="6"/>
  <c r="L89" i="6"/>
  <c r="N76" i="6"/>
  <c r="L78" i="6"/>
  <c r="L82" i="6"/>
  <c r="M87" i="6"/>
  <c r="L88" i="6"/>
  <c r="M76" i="6"/>
  <c r="L77" i="6"/>
  <c r="L81" i="6"/>
  <c r="L86" i="6"/>
  <c r="O71" i="6"/>
  <c r="L74" i="6"/>
  <c r="N73" i="6"/>
  <c r="N71" i="6" s="1"/>
  <c r="O68" i="6"/>
  <c r="L72" i="6"/>
  <c r="M68" i="6"/>
  <c r="L69" i="6"/>
  <c r="M73" i="6"/>
  <c r="L70" i="6"/>
  <c r="L61" i="6"/>
  <c r="M59" i="6"/>
  <c r="L60" i="6"/>
  <c r="M64" i="6"/>
  <c r="L65" i="6"/>
  <c r="N59" i="6"/>
  <c r="O52" i="6"/>
  <c r="L63" i="6"/>
  <c r="L57" i="6"/>
  <c r="O59" i="6"/>
  <c r="N47" i="6"/>
  <c r="N45" i="6" s="1"/>
  <c r="L49" i="6"/>
  <c r="O47" i="6"/>
  <c r="O45" i="6" s="1"/>
  <c r="M47" i="6"/>
  <c r="L48" i="6"/>
  <c r="L39" i="6"/>
  <c r="L37" i="6"/>
  <c r="L40" i="6"/>
  <c r="N22" i="6"/>
  <c r="L24" i="6"/>
  <c r="M22" i="6"/>
  <c r="L23" i="6"/>
  <c r="L29" i="6"/>
  <c r="O31" i="6"/>
  <c r="L28" i="6"/>
  <c r="O22" i="6"/>
  <c r="L26" i="6"/>
  <c r="N31" i="6"/>
  <c r="L12" i="6"/>
  <c r="L19" i="6"/>
  <c r="O8" i="6"/>
  <c r="N8" i="6"/>
  <c r="M55" i="6"/>
  <c r="L55" i="6" s="1"/>
  <c r="M54" i="6"/>
  <c r="L54" i="6" s="1"/>
  <c r="N53" i="6"/>
  <c r="N52" i="6" s="1"/>
  <c r="M42" i="6"/>
  <c r="L42" i="6" s="1"/>
  <c r="M36" i="6"/>
  <c r="M14" i="6"/>
  <c r="M53" i="6"/>
  <c r="M10" i="6"/>
  <c r="L10" i="6" s="1"/>
  <c r="M46" i="6"/>
  <c r="L46" i="6" s="1"/>
  <c r="M41" i="6"/>
  <c r="M32" i="6"/>
  <c r="N16" i="6"/>
  <c r="L16" i="6" s="1"/>
  <c r="M11" i="6"/>
  <c r="L11" i="6" s="1"/>
  <c r="M56" i="6"/>
  <c r="L56" i="6" s="1"/>
  <c r="M33" i="6"/>
  <c r="L33" i="6" s="1"/>
  <c r="M15" i="6"/>
  <c r="L15" i="6" s="1"/>
  <c r="L64" i="6" l="1"/>
  <c r="M13" i="6"/>
  <c r="L8" i="6"/>
  <c r="M8" i="6"/>
  <c r="N67" i="6"/>
  <c r="O51" i="6"/>
  <c r="L73" i="6"/>
  <c r="L71" i="6" s="1"/>
  <c r="L87" i="6"/>
  <c r="N51" i="6"/>
  <c r="M38" i="6"/>
  <c r="M35" i="6" s="1"/>
  <c r="O7" i="6"/>
  <c r="N21" i="6"/>
  <c r="O67" i="6"/>
  <c r="N75" i="6"/>
  <c r="O75" i="6"/>
  <c r="L76" i="6"/>
  <c r="L84" i="6"/>
  <c r="M75" i="6"/>
  <c r="M71" i="6"/>
  <c r="M67" i="6" s="1"/>
  <c r="L68" i="6"/>
  <c r="L59" i="6"/>
  <c r="L53" i="6"/>
  <c r="L52" i="6" s="1"/>
  <c r="M52" i="6"/>
  <c r="M51" i="6" s="1"/>
  <c r="M45" i="6"/>
  <c r="L47" i="6"/>
  <c r="L45" i="6" s="1"/>
  <c r="L36" i="6"/>
  <c r="N41" i="6"/>
  <c r="N38" i="6" s="1"/>
  <c r="N35" i="6" s="1"/>
  <c r="O21" i="6"/>
  <c r="L22" i="6"/>
  <c r="M31" i="6"/>
  <c r="M21" i="6" s="1"/>
  <c r="L32" i="6"/>
  <c r="L31" i="6" s="1"/>
  <c r="N13" i="6"/>
  <c r="N7" i="6" s="1"/>
  <c r="L14" i="6"/>
  <c r="L13" i="6" s="1"/>
  <c r="L51" i="6" l="1"/>
  <c r="L75" i="6"/>
  <c r="L67" i="6"/>
  <c r="L41" i="6"/>
  <c r="L38" i="6" s="1"/>
  <c r="L35" i="6" s="1"/>
  <c r="L21" i="6"/>
  <c r="M7" i="6"/>
  <c r="L7" i="6"/>
  <c r="I117" i="6"/>
  <c r="J117" i="6"/>
  <c r="K117" i="6"/>
  <c r="I115" i="6"/>
  <c r="J115" i="6"/>
  <c r="K115" i="6"/>
  <c r="I111" i="6"/>
  <c r="H111" i="6" s="1"/>
  <c r="I110" i="6"/>
  <c r="J110" i="6"/>
  <c r="K110" i="6"/>
  <c r="I109" i="6"/>
  <c r="J109" i="6"/>
  <c r="K109" i="6"/>
  <c r="I108" i="6"/>
  <c r="J108" i="6"/>
  <c r="K108" i="6"/>
  <c r="I107" i="6"/>
  <c r="J107" i="6"/>
  <c r="K107" i="6"/>
  <c r="I106" i="6"/>
  <c r="J106" i="6"/>
  <c r="K106" i="6"/>
  <c r="I95" i="6"/>
  <c r="J95" i="6"/>
  <c r="K95" i="6"/>
  <c r="I91" i="6"/>
  <c r="K91" i="6"/>
  <c r="H109" i="6" l="1"/>
  <c r="H95" i="6"/>
  <c r="K105" i="6"/>
  <c r="K94" i="6" s="1"/>
  <c r="H108" i="6"/>
  <c r="H117" i="6"/>
  <c r="J105" i="6"/>
  <c r="J94" i="6" s="1"/>
  <c r="H107" i="6"/>
  <c r="H115" i="6"/>
  <c r="I105" i="6"/>
  <c r="I94" i="6" s="1"/>
  <c r="H106" i="6"/>
  <c r="H110" i="6"/>
  <c r="K93" i="6"/>
  <c r="K92" i="6" s="1"/>
  <c r="K90" i="6" s="1"/>
  <c r="J93" i="6"/>
  <c r="J92" i="6" s="1"/>
  <c r="J91" i="6"/>
  <c r="H91" i="6" s="1"/>
  <c r="I93" i="6"/>
  <c r="I70" i="6"/>
  <c r="J70" i="6"/>
  <c r="K70" i="6"/>
  <c r="I74" i="6"/>
  <c r="J74" i="6"/>
  <c r="K74" i="6"/>
  <c r="I73" i="6"/>
  <c r="J73" i="6"/>
  <c r="K73" i="6"/>
  <c r="I72" i="6"/>
  <c r="K72" i="6"/>
  <c r="I69" i="6"/>
  <c r="J69" i="6"/>
  <c r="I66" i="6"/>
  <c r="J66" i="6"/>
  <c r="K66" i="6"/>
  <c r="I65" i="6"/>
  <c r="K65" i="6"/>
  <c r="I63" i="6"/>
  <c r="J63" i="6"/>
  <c r="K63" i="6"/>
  <c r="I62" i="6"/>
  <c r="J62" i="6"/>
  <c r="K62" i="6"/>
  <c r="I61" i="6"/>
  <c r="J61" i="6"/>
  <c r="K61" i="6"/>
  <c r="I60" i="6"/>
  <c r="J60" i="6"/>
  <c r="K60" i="6"/>
  <c r="J58" i="6"/>
  <c r="K58" i="6"/>
  <c r="I57" i="6"/>
  <c r="J57" i="6"/>
  <c r="K57" i="6"/>
  <c r="I56" i="6"/>
  <c r="J56" i="6"/>
  <c r="K56" i="6"/>
  <c r="I55" i="6"/>
  <c r="J55" i="6"/>
  <c r="K55" i="6"/>
  <c r="I54" i="6"/>
  <c r="J54" i="6"/>
  <c r="K54" i="6"/>
  <c r="I53" i="6"/>
  <c r="J53" i="6"/>
  <c r="K53" i="6"/>
  <c r="I49" i="6"/>
  <c r="J49" i="6"/>
  <c r="K49" i="6"/>
  <c r="I48" i="6"/>
  <c r="J48" i="6"/>
  <c r="I46" i="6"/>
  <c r="J46" i="6"/>
  <c r="K46" i="6"/>
  <c r="I44" i="6"/>
  <c r="J44" i="6"/>
  <c r="K44" i="6"/>
  <c r="I43" i="6"/>
  <c r="J43" i="6"/>
  <c r="K43" i="6"/>
  <c r="I42" i="6"/>
  <c r="J42" i="6"/>
  <c r="K42" i="6"/>
  <c r="I41" i="6"/>
  <c r="J41" i="6"/>
  <c r="K41" i="6"/>
  <c r="I40" i="6"/>
  <c r="J40" i="6"/>
  <c r="K40" i="6"/>
  <c r="I39" i="6"/>
  <c r="J39" i="6"/>
  <c r="K39" i="6"/>
  <c r="I37" i="6"/>
  <c r="J37" i="6"/>
  <c r="K37" i="6"/>
  <c r="I36" i="6"/>
  <c r="J36" i="6"/>
  <c r="K36" i="6"/>
  <c r="I24" i="6"/>
  <c r="J24" i="6"/>
  <c r="K24" i="6"/>
  <c r="I34" i="6"/>
  <c r="J34" i="6"/>
  <c r="K34" i="6"/>
  <c r="I33" i="6"/>
  <c r="J33" i="6"/>
  <c r="K33" i="6"/>
  <c r="I32" i="6"/>
  <c r="J32" i="6"/>
  <c r="K32" i="6"/>
  <c r="I30" i="6"/>
  <c r="J30" i="6"/>
  <c r="K30" i="6"/>
  <c r="I29" i="6"/>
  <c r="J29" i="6"/>
  <c r="K29" i="6"/>
  <c r="I28" i="6"/>
  <c r="J28" i="6"/>
  <c r="K28" i="6"/>
  <c r="I27" i="6"/>
  <c r="J27" i="6"/>
  <c r="K27" i="6"/>
  <c r="I26" i="6"/>
  <c r="J26" i="6"/>
  <c r="K26" i="6"/>
  <c r="I25" i="6"/>
  <c r="J25" i="6"/>
  <c r="K25" i="6"/>
  <c r="I23" i="6"/>
  <c r="J23" i="6"/>
  <c r="K23" i="6"/>
  <c r="I20" i="6"/>
  <c r="J20" i="6"/>
  <c r="K20" i="6"/>
  <c r="I19" i="6"/>
  <c r="J19" i="6"/>
  <c r="K19" i="6"/>
  <c r="I18" i="6"/>
  <c r="J18" i="6"/>
  <c r="K18" i="6"/>
  <c r="I17" i="6"/>
  <c r="J17" i="6"/>
  <c r="K17" i="6"/>
  <c r="I16" i="6"/>
  <c r="J16" i="6"/>
  <c r="K16" i="6"/>
  <c r="I15" i="6"/>
  <c r="J15" i="6"/>
  <c r="I14" i="6"/>
  <c r="J14" i="6"/>
  <c r="K14" i="6"/>
  <c r="I12" i="6"/>
  <c r="J12" i="6"/>
  <c r="K12" i="6"/>
  <c r="I11" i="6"/>
  <c r="J11" i="6"/>
  <c r="K11" i="6"/>
  <c r="I10" i="6"/>
  <c r="J10" i="6"/>
  <c r="K10" i="6"/>
  <c r="I9" i="6"/>
  <c r="J9" i="6"/>
  <c r="K9" i="6"/>
  <c r="K31" i="6" l="1"/>
  <c r="H18" i="6"/>
  <c r="H36" i="6"/>
  <c r="K38" i="6"/>
  <c r="K35" i="6" s="1"/>
  <c r="J68" i="6"/>
  <c r="J22" i="6"/>
  <c r="H25" i="6"/>
  <c r="J47" i="6"/>
  <c r="J45" i="6" s="1"/>
  <c r="H29" i="6"/>
  <c r="H41" i="6"/>
  <c r="H70" i="6"/>
  <c r="J90" i="6"/>
  <c r="H105" i="6"/>
  <c r="H94" i="6" s="1"/>
  <c r="I92" i="6"/>
  <c r="I90" i="6" s="1"/>
  <c r="H93" i="6"/>
  <c r="H92" i="6" s="1"/>
  <c r="H90" i="6" s="1"/>
  <c r="K71" i="6"/>
  <c r="J72" i="6"/>
  <c r="J71" i="6" s="1"/>
  <c r="H73" i="6"/>
  <c r="K69" i="6"/>
  <c r="K68" i="6" s="1"/>
  <c r="H74" i="6"/>
  <c r="I68" i="6"/>
  <c r="I71" i="6"/>
  <c r="J52" i="6"/>
  <c r="H54" i="6"/>
  <c r="H66" i="6"/>
  <c r="I52" i="6"/>
  <c r="H53" i="6"/>
  <c r="H57" i="6"/>
  <c r="H63" i="6"/>
  <c r="I64" i="6"/>
  <c r="H56" i="6"/>
  <c r="K59" i="6"/>
  <c r="H62" i="6"/>
  <c r="H60" i="6"/>
  <c r="I59" i="6"/>
  <c r="J65" i="6"/>
  <c r="J64" i="6" s="1"/>
  <c r="K52" i="6"/>
  <c r="H55" i="6"/>
  <c r="H58" i="6"/>
  <c r="J59" i="6"/>
  <c r="H61" i="6"/>
  <c r="K64" i="6"/>
  <c r="K48" i="6"/>
  <c r="K47" i="6" s="1"/>
  <c r="K45" i="6" s="1"/>
  <c r="H49" i="6"/>
  <c r="H46" i="6"/>
  <c r="I47" i="6"/>
  <c r="I45" i="6" s="1"/>
  <c r="J38" i="6"/>
  <c r="J35" i="6" s="1"/>
  <c r="H40" i="6"/>
  <c r="H44" i="6"/>
  <c r="H39" i="6"/>
  <c r="I38" i="6"/>
  <c r="I35" i="6" s="1"/>
  <c r="H43" i="6"/>
  <c r="H37" i="6"/>
  <c r="H42" i="6"/>
  <c r="H34" i="6"/>
  <c r="H28" i="6"/>
  <c r="J31" i="6"/>
  <c r="H33" i="6"/>
  <c r="H27" i="6"/>
  <c r="I31" i="6"/>
  <c r="H32" i="6"/>
  <c r="I22" i="6"/>
  <c r="H23" i="6"/>
  <c r="K22" i="6"/>
  <c r="H26" i="6"/>
  <c r="H30" i="6"/>
  <c r="H24" i="6"/>
  <c r="H12" i="6"/>
  <c r="K15" i="6"/>
  <c r="H15" i="6" s="1"/>
  <c r="H17" i="6"/>
  <c r="K8" i="6"/>
  <c r="H16" i="6"/>
  <c r="H20" i="6"/>
  <c r="I8" i="6"/>
  <c r="H9" i="6"/>
  <c r="I13" i="6"/>
  <c r="H14" i="6"/>
  <c r="H11" i="6"/>
  <c r="J8" i="6"/>
  <c r="H10" i="6"/>
  <c r="J13" i="6"/>
  <c r="H19" i="6"/>
  <c r="K21" i="6" l="1"/>
  <c r="J21" i="6"/>
  <c r="J67" i="6"/>
  <c r="H48" i="6"/>
  <c r="I21" i="6"/>
  <c r="K67" i="6"/>
  <c r="K51" i="6"/>
  <c r="H69" i="6"/>
  <c r="H68" i="6" s="1"/>
  <c r="H72" i="6"/>
  <c r="H71" i="6" s="1"/>
  <c r="I67" i="6"/>
  <c r="J51" i="6"/>
  <c r="H52" i="6"/>
  <c r="H59" i="6"/>
  <c r="H65" i="6"/>
  <c r="H64" i="6" s="1"/>
  <c r="I51" i="6"/>
  <c r="H47" i="6"/>
  <c r="H45" i="6" s="1"/>
  <c r="H38" i="6"/>
  <c r="H35" i="6" s="1"/>
  <c r="H22" i="6"/>
  <c r="H31" i="6"/>
  <c r="H8" i="6"/>
  <c r="K13" i="6"/>
  <c r="K7" i="6" s="1"/>
  <c r="H13" i="6"/>
  <c r="J7" i="6"/>
  <c r="I7" i="6"/>
  <c r="H67" i="6" l="1"/>
  <c r="H21" i="6"/>
  <c r="H51" i="6"/>
  <c r="H7" i="6"/>
  <c r="Z117" i="6" l="1"/>
  <c r="Y117" i="6"/>
  <c r="Y115" i="6"/>
  <c r="X115" i="6" s="1"/>
  <c r="Z110" i="6"/>
  <c r="X110" i="6" s="1"/>
  <c r="Z106" i="6"/>
  <c r="AA95" i="6"/>
  <c r="AA94" i="6" s="1"/>
  <c r="Z95" i="6"/>
  <c r="Y95" i="6"/>
  <c r="AA91" i="6"/>
  <c r="AA90" i="6" s="1"/>
  <c r="Z91" i="6"/>
  <c r="Z88" i="6"/>
  <c r="AA78" i="6"/>
  <c r="AA76" i="6" s="1"/>
  <c r="AA75" i="6" s="1"/>
  <c r="Z78" i="6"/>
  <c r="Z76" i="6" s="1"/>
  <c r="Y78" i="6"/>
  <c r="Y70" i="6"/>
  <c r="X70" i="6" s="1"/>
  <c r="AA69" i="6"/>
  <c r="AA68" i="6" s="1"/>
  <c r="AA67" i="6" s="1"/>
  <c r="Z69" i="6"/>
  <c r="Z68" i="6" s="1"/>
  <c r="Z67" i="6" s="1"/>
  <c r="Y69" i="6"/>
  <c r="X117" i="6" l="1"/>
  <c r="X106" i="6"/>
  <c r="X105" i="6" s="1"/>
  <c r="Z105" i="6"/>
  <c r="Z94" i="6" s="1"/>
  <c r="X95" i="6"/>
  <c r="Y94" i="6"/>
  <c r="Z90" i="6"/>
  <c r="X91" i="6"/>
  <c r="X90" i="6" s="1"/>
  <c r="Z87" i="6"/>
  <c r="Z75" i="6" s="1"/>
  <c r="X88" i="6"/>
  <c r="X87" i="6" s="1"/>
  <c r="X78" i="6"/>
  <c r="X76" i="6" s="1"/>
  <c r="Y76" i="6"/>
  <c r="Y75" i="6" s="1"/>
  <c r="Y68" i="6"/>
  <c r="Y67" i="6" s="1"/>
  <c r="X69" i="6"/>
  <c r="X68" i="6" s="1"/>
  <c r="X67" i="6" s="1"/>
  <c r="AA58" i="6"/>
  <c r="Z58" i="6"/>
  <c r="Y58" i="6"/>
  <c r="Y57" i="6"/>
  <c r="X57" i="6" s="1"/>
  <c r="AA54" i="6"/>
  <c r="Z54" i="6"/>
  <c r="AA53" i="6"/>
  <c r="Z53" i="6"/>
  <c r="Y53" i="6"/>
  <c r="Z49" i="6"/>
  <c r="Y42" i="6"/>
  <c r="X42" i="6" s="1"/>
  <c r="AA41" i="6"/>
  <c r="AA38" i="6" s="1"/>
  <c r="Z41" i="6"/>
  <c r="Z38" i="6" s="1"/>
  <c r="Y41" i="6"/>
  <c r="AA37" i="6"/>
  <c r="Z37" i="6"/>
  <c r="Y37" i="6"/>
  <c r="Z36" i="6"/>
  <c r="Y36" i="6"/>
  <c r="AA34" i="6"/>
  <c r="Z34" i="6"/>
  <c r="Y34" i="6"/>
  <c r="AA32" i="6"/>
  <c r="AA31" i="6" s="1"/>
  <c r="Z32" i="6"/>
  <c r="Z31" i="6" s="1"/>
  <c r="Y32" i="6"/>
  <c r="AA30" i="6"/>
  <c r="Z30" i="6"/>
  <c r="AA25" i="6"/>
  <c r="Z25" i="6"/>
  <c r="Y25" i="6"/>
  <c r="AA20" i="6"/>
  <c r="Z20" i="6"/>
  <c r="Y20" i="6"/>
  <c r="AA16" i="6"/>
  <c r="Z16" i="6"/>
  <c r="Y16" i="6"/>
  <c r="AA14" i="6"/>
  <c r="Z14" i="6"/>
  <c r="Y14" i="6"/>
  <c r="AA10" i="6"/>
  <c r="Z10" i="6"/>
  <c r="Y10" i="6"/>
  <c r="AA9" i="6"/>
  <c r="Z9" i="6"/>
  <c r="Y9" i="6"/>
  <c r="X94" i="6" l="1"/>
  <c r="X75" i="6"/>
  <c r="Z22" i="6"/>
  <c r="Z21" i="6" s="1"/>
  <c r="AA8" i="6"/>
  <c r="AA52" i="6"/>
  <c r="AA51" i="6" s="1"/>
  <c r="X58" i="6"/>
  <c r="X54" i="6"/>
  <c r="X53" i="6"/>
  <c r="Z52" i="6"/>
  <c r="Z51" i="6" s="1"/>
  <c r="Z47" i="6"/>
  <c r="Z45" i="6" s="1"/>
  <c r="AA49" i="6"/>
  <c r="AA47" i="6" s="1"/>
  <c r="AA45" i="6" s="1"/>
  <c r="X36" i="6"/>
  <c r="AA35" i="6"/>
  <c r="Z35" i="6"/>
  <c r="X41" i="6"/>
  <c r="X38" i="6" s="1"/>
  <c r="Y38" i="6"/>
  <c r="Y35" i="6" s="1"/>
  <c r="X37" i="6"/>
  <c r="Y31" i="6"/>
  <c r="X32" i="6"/>
  <c r="X31" i="6" s="1"/>
  <c r="Y22" i="6"/>
  <c r="X25" i="6"/>
  <c r="AA22" i="6"/>
  <c r="AA21" i="6" s="1"/>
  <c r="X30" i="6"/>
  <c r="X34" i="6"/>
  <c r="X9" i="6"/>
  <c r="Y8" i="6"/>
  <c r="Z8" i="6"/>
  <c r="Z13" i="6"/>
  <c r="X14" i="6"/>
  <c r="Y13" i="6"/>
  <c r="AA13" i="6"/>
  <c r="X16" i="6"/>
  <c r="X20" i="6"/>
  <c r="X10" i="6"/>
  <c r="AA7" i="6" l="1"/>
  <c r="X49" i="6"/>
  <c r="X47" i="6" s="1"/>
  <c r="X45" i="6" s="1"/>
  <c r="X35" i="6"/>
  <c r="Y21" i="6"/>
  <c r="X22" i="6"/>
  <c r="X21" i="6" s="1"/>
  <c r="Z7" i="6"/>
  <c r="Y7" i="6"/>
  <c r="X13" i="6"/>
  <c r="X8" i="6"/>
  <c r="X7" i="6" l="1"/>
  <c r="P35" i="6" l="1"/>
  <c r="P75" i="6"/>
  <c r="Q94" i="6"/>
  <c r="U75" i="6"/>
  <c r="T75" i="6"/>
  <c r="U178" i="6" l="1"/>
  <c r="Q150" i="6"/>
  <c r="R150" i="6"/>
  <c r="S150" i="6"/>
  <c r="U150" i="6"/>
  <c r="Q149" i="6"/>
  <c r="R149" i="6"/>
  <c r="S149" i="6"/>
  <c r="U149" i="6"/>
  <c r="V149" i="6"/>
  <c r="W149" i="6"/>
  <c r="Q148" i="6"/>
  <c r="R148" i="6"/>
  <c r="S148" i="6"/>
  <c r="U148" i="6"/>
  <c r="V148" i="6"/>
  <c r="W148" i="6"/>
  <c r="Q147" i="6"/>
  <c r="R147" i="6"/>
  <c r="S147" i="6"/>
  <c r="U147" i="6"/>
  <c r="V147" i="6"/>
  <c r="W147" i="6"/>
  <c r="Q146" i="6"/>
  <c r="R146" i="6"/>
  <c r="S146" i="6"/>
  <c r="U146" i="6"/>
  <c r="V146" i="6"/>
  <c r="W146" i="6"/>
  <c r="Q145" i="6"/>
  <c r="R145" i="6"/>
  <c r="S145" i="6"/>
  <c r="U145" i="6"/>
  <c r="V145" i="6"/>
  <c r="W145" i="6"/>
  <c r="Q144" i="6"/>
  <c r="R144" i="6"/>
  <c r="S144" i="6"/>
  <c r="U144" i="6"/>
  <c r="V144" i="6"/>
  <c r="W144" i="6"/>
  <c r="Q143" i="6"/>
  <c r="R143" i="6"/>
  <c r="S143" i="6"/>
  <c r="U143" i="6"/>
  <c r="V143" i="6"/>
  <c r="W143" i="6"/>
  <c r="Q142" i="6"/>
  <c r="R142" i="6"/>
  <c r="S142" i="6"/>
  <c r="U142" i="6"/>
  <c r="V142" i="6"/>
  <c r="W142" i="6"/>
  <c r="Q141" i="6"/>
  <c r="R141" i="6"/>
  <c r="R140" i="6" s="1"/>
  <c r="R139" i="6" s="1"/>
  <c r="R5" i="6" s="1"/>
  <c r="E9" i="7" s="1"/>
  <c r="U141" i="6"/>
  <c r="V141" i="6"/>
  <c r="W141" i="6"/>
  <c r="V140" i="6" l="1"/>
  <c r="W140" i="6"/>
  <c r="P142" i="6"/>
  <c r="P144" i="6"/>
  <c r="P146" i="6"/>
  <c r="P150" i="6"/>
  <c r="S141" i="6"/>
  <c r="S140" i="6" s="1"/>
  <c r="S139" i="6" s="1"/>
  <c r="S5" i="6" s="1"/>
  <c r="E13" i="7" s="1"/>
  <c r="P148" i="6"/>
  <c r="V150" i="6"/>
  <c r="V139" i="6" s="1"/>
  <c r="V5" i="6" s="1"/>
  <c r="F9" i="7" s="1"/>
  <c r="E10" i="7"/>
  <c r="E32" i="7"/>
  <c r="T142" i="6"/>
  <c r="T144" i="6"/>
  <c r="T146" i="6"/>
  <c r="T148" i="6"/>
  <c r="Q140" i="6"/>
  <c r="Q139" i="6" s="1"/>
  <c r="Q5" i="6" s="1"/>
  <c r="E5" i="7" s="1"/>
  <c r="P143" i="6"/>
  <c r="P145" i="6"/>
  <c r="P147" i="6"/>
  <c r="P149" i="6"/>
  <c r="U140" i="6"/>
  <c r="U139" i="6" s="1"/>
  <c r="T141" i="6"/>
  <c r="T143" i="6"/>
  <c r="T145" i="6"/>
  <c r="T147" i="6"/>
  <c r="T149" i="6"/>
  <c r="W150" i="6"/>
  <c r="T150" i="6" s="1"/>
  <c r="T178" i="6"/>
  <c r="T177" i="6" s="1"/>
  <c r="U177" i="6"/>
  <c r="U42" i="6"/>
  <c r="T42" i="6" s="1"/>
  <c r="U41" i="6"/>
  <c r="P141" i="6" l="1"/>
  <c r="P140" i="6" s="1"/>
  <c r="P139" i="6" s="1"/>
  <c r="P5" i="6" s="1"/>
  <c r="T140" i="6"/>
  <c r="T139" i="6" s="1"/>
  <c r="E17" i="7"/>
  <c r="E18" i="7" s="1"/>
  <c r="E22" i="7"/>
  <c r="E23" i="7" s="1"/>
  <c r="E6" i="7"/>
  <c r="E31" i="7"/>
  <c r="F10" i="7"/>
  <c r="F32" i="7"/>
  <c r="W139" i="6"/>
  <c r="W5" i="6" s="1"/>
  <c r="F13" i="7" s="1"/>
  <c r="E14" i="7"/>
  <c r="E33" i="7"/>
  <c r="U38" i="6"/>
  <c r="U35" i="6" s="1"/>
  <c r="U5" i="6" s="1"/>
  <c r="F5" i="7" s="1"/>
  <c r="T41" i="6"/>
  <c r="T38" i="6" s="1"/>
  <c r="T35" i="6" s="1"/>
  <c r="T5" i="6" l="1"/>
  <c r="F14" i="7"/>
  <c r="F33" i="7"/>
  <c r="E37" i="7"/>
  <c r="E38" i="7" s="1"/>
  <c r="F17" i="7"/>
  <c r="F18" i="7" s="1"/>
  <c r="F31" i="7"/>
  <c r="F22" i="7"/>
  <c r="F23" i="7" s="1"/>
  <c r="F6" i="7"/>
  <c r="F37" i="7" l="1"/>
  <c r="F38" i="7" s="1"/>
  <c r="AC178" i="6" l="1"/>
  <c r="AE150" i="6"/>
  <c r="AD150" i="6"/>
  <c r="AC150" i="6"/>
  <c r="AE149" i="6"/>
  <c r="AD149" i="6"/>
  <c r="AC149" i="6"/>
  <c r="AE148" i="6"/>
  <c r="AD148" i="6"/>
  <c r="AC148" i="6"/>
  <c r="AE147" i="6"/>
  <c r="AD147" i="6"/>
  <c r="AC147" i="6"/>
  <c r="AE146" i="6"/>
  <c r="AD146" i="6"/>
  <c r="AC146" i="6"/>
  <c r="AE145" i="6"/>
  <c r="AD145" i="6"/>
  <c r="AC145" i="6"/>
  <c r="AE144" i="6"/>
  <c r="AD144" i="6"/>
  <c r="AC144" i="6"/>
  <c r="AE143" i="6"/>
  <c r="AD143" i="6"/>
  <c r="AC143" i="6"/>
  <c r="AE142" i="6"/>
  <c r="AD142" i="6"/>
  <c r="AC142" i="6"/>
  <c r="AE141" i="6"/>
  <c r="AD141" i="6"/>
  <c r="AC141" i="6"/>
  <c r="AC56" i="6"/>
  <c r="AC42" i="6"/>
  <c r="AB42" i="6" s="1"/>
  <c r="AC41" i="6"/>
  <c r="AB144" i="6" l="1"/>
  <c r="AB148" i="6"/>
  <c r="AB145" i="6"/>
  <c r="AD140" i="6"/>
  <c r="AD139" i="6" s="1"/>
  <c r="AD5" i="6" s="1"/>
  <c r="H9" i="7" s="1"/>
  <c r="AB149" i="6"/>
  <c r="AB147" i="6"/>
  <c r="AB142" i="6"/>
  <c r="AB150" i="6"/>
  <c r="AE140" i="6"/>
  <c r="AE139" i="6" s="1"/>
  <c r="AE5" i="6" s="1"/>
  <c r="H13" i="7" s="1"/>
  <c r="AB143" i="6"/>
  <c r="AB146" i="6"/>
  <c r="AC38" i="6"/>
  <c r="AC35" i="6" s="1"/>
  <c r="AB41" i="6"/>
  <c r="AB38" i="6" s="1"/>
  <c r="AB35" i="6" s="1"/>
  <c r="AC177" i="6"/>
  <c r="AB178" i="6"/>
  <c r="AB177" i="6" s="1"/>
  <c r="AB141" i="6"/>
  <c r="AC140" i="6"/>
  <c r="AC139" i="6" s="1"/>
  <c r="AB56" i="6"/>
  <c r="AB52" i="6" s="1"/>
  <c r="AB51" i="6" s="1"/>
  <c r="AC52" i="6"/>
  <c r="AC51" i="6" s="1"/>
  <c r="AC5" i="6" l="1"/>
  <c r="H5" i="7" s="1"/>
  <c r="H14" i="7"/>
  <c r="H33" i="7"/>
  <c r="AB140" i="6"/>
  <c r="AB139" i="6" s="1"/>
  <c r="H10" i="7"/>
  <c r="H32" i="7"/>
  <c r="AB5" i="6" l="1"/>
  <c r="H6" i="7"/>
  <c r="H17" i="7"/>
  <c r="H18" i="7" s="1"/>
  <c r="H22" i="7"/>
  <c r="H23" i="7" s="1"/>
  <c r="H31" i="7"/>
  <c r="H37" i="7" s="1"/>
  <c r="H38" i="7" s="1"/>
  <c r="N150" i="6" l="1"/>
  <c r="O149" i="6"/>
  <c r="N145" i="6"/>
  <c r="M145" i="6"/>
  <c r="N144" i="6"/>
  <c r="O143" i="6"/>
  <c r="M143" i="6"/>
  <c r="N142" i="6"/>
  <c r="O142" i="6"/>
  <c r="M150" i="6"/>
  <c r="O150" i="6"/>
  <c r="N148" i="6"/>
  <c r="O148" i="6"/>
  <c r="M147" i="6"/>
  <c r="N147" i="6"/>
  <c r="O147" i="6"/>
  <c r="O146" i="6"/>
  <c r="O145" i="6"/>
  <c r="O144" i="6"/>
  <c r="M144" i="6"/>
  <c r="N143" i="6"/>
  <c r="M142" i="6"/>
  <c r="N141" i="6"/>
  <c r="O141" i="6"/>
  <c r="L142" i="6" l="1"/>
  <c r="L147" i="6"/>
  <c r="L150" i="6"/>
  <c r="O140" i="6"/>
  <c r="O139" i="6" s="1"/>
  <c r="O5" i="6" s="1"/>
  <c r="D13" i="7" s="1"/>
  <c r="D33" i="7" s="1"/>
  <c r="L144" i="6"/>
  <c r="N140" i="6"/>
  <c r="L143" i="6"/>
  <c r="L145" i="6"/>
  <c r="N146" i="6"/>
  <c r="M149" i="6"/>
  <c r="N149" i="6"/>
  <c r="M148" i="6"/>
  <c r="L148" i="6" s="1"/>
  <c r="M146" i="6"/>
  <c r="D14" i="7" l="1"/>
  <c r="L146" i="6"/>
  <c r="L149" i="6"/>
  <c r="N139" i="6"/>
  <c r="N5" i="6" s="1"/>
  <c r="D9" i="7" s="1"/>
  <c r="M141" i="6"/>
  <c r="M140" i="6" l="1"/>
  <c r="M139" i="6" s="1"/>
  <c r="M5" i="6" s="1"/>
  <c r="D5" i="7" s="1"/>
  <c r="L141" i="6"/>
  <c r="L140" i="6" s="1"/>
  <c r="L139" i="6" s="1"/>
  <c r="L5" i="6" s="1"/>
  <c r="D10" i="7"/>
  <c r="D32" i="7"/>
  <c r="D6" i="7" l="1"/>
  <c r="D31" i="7"/>
  <c r="D37" i="7" s="1"/>
  <c r="D38" i="7" s="1"/>
  <c r="D17" i="7"/>
  <c r="D18" i="7" s="1"/>
  <c r="D22" i="7"/>
  <c r="D23" i="7" s="1"/>
  <c r="I150" i="6" l="1"/>
  <c r="J150" i="6"/>
  <c r="K150" i="6"/>
  <c r="I149" i="6"/>
  <c r="J149" i="6"/>
  <c r="K149" i="6"/>
  <c r="I148" i="6"/>
  <c r="J148" i="6"/>
  <c r="K148" i="6"/>
  <c r="K147" i="6"/>
  <c r="I147" i="6"/>
  <c r="J147" i="6"/>
  <c r="I146" i="6"/>
  <c r="J146" i="6"/>
  <c r="K146" i="6"/>
  <c r="I145" i="6"/>
  <c r="J145" i="6"/>
  <c r="K145" i="6"/>
  <c r="I144" i="6"/>
  <c r="J144" i="6"/>
  <c r="K144" i="6"/>
  <c r="I143" i="6"/>
  <c r="J143" i="6"/>
  <c r="K143" i="6"/>
  <c r="I142" i="6"/>
  <c r="J142" i="6"/>
  <c r="K142" i="6"/>
  <c r="I141" i="6"/>
  <c r="J141" i="6"/>
  <c r="K141" i="6"/>
  <c r="H149" i="6" l="1"/>
  <c r="H145" i="6"/>
  <c r="K140" i="6"/>
  <c r="K139" i="6" s="1"/>
  <c r="K5" i="6" s="1"/>
  <c r="C13" i="7" s="1"/>
  <c r="J140" i="6"/>
  <c r="J139" i="6" s="1"/>
  <c r="J5" i="6" s="1"/>
  <c r="C9" i="7" s="1"/>
  <c r="H142" i="6"/>
  <c r="H146" i="6"/>
  <c r="H150" i="6"/>
  <c r="I140" i="6"/>
  <c r="I139" i="6" s="1"/>
  <c r="I5" i="6" s="1"/>
  <c r="H141" i="6"/>
  <c r="H144" i="6"/>
  <c r="H147" i="6"/>
  <c r="H148" i="6"/>
  <c r="H143" i="6"/>
  <c r="H140" i="6" l="1"/>
  <c r="H139" i="6" s="1"/>
  <c r="H5" i="6"/>
  <c r="C5" i="7"/>
  <c r="C32" i="7"/>
  <c r="C10" i="7"/>
  <c r="C14" i="7"/>
  <c r="C33" i="7"/>
  <c r="C31" i="7" l="1"/>
  <c r="C37" i="7" s="1"/>
  <c r="C38" i="7" s="1"/>
  <c r="C6" i="7"/>
  <c r="C22" i="7"/>
  <c r="C23" i="7" s="1"/>
  <c r="C17" i="7"/>
  <c r="C18" i="7" s="1"/>
  <c r="Y178" i="6" l="1"/>
  <c r="X178" i="6" l="1"/>
  <c r="X177" i="6" s="1"/>
  <c r="Y177" i="6"/>
  <c r="AA150" i="6" l="1"/>
  <c r="Z150" i="6"/>
  <c r="Y150" i="6"/>
  <c r="AA149" i="6"/>
  <c r="Z149" i="6"/>
  <c r="Y149" i="6"/>
  <c r="AA148" i="6"/>
  <c r="Z148" i="6"/>
  <c r="Y148" i="6"/>
  <c r="AA147" i="6"/>
  <c r="Z147" i="6"/>
  <c r="Y147" i="6"/>
  <c r="AA146" i="6"/>
  <c r="Z146" i="6"/>
  <c r="Y146" i="6"/>
  <c r="AA145" i="6"/>
  <c r="Z145" i="6"/>
  <c r="Y145" i="6"/>
  <c r="AA144" i="6"/>
  <c r="Z144" i="6"/>
  <c r="Y144" i="6"/>
  <c r="AA143" i="6"/>
  <c r="Z143" i="6"/>
  <c r="Y143" i="6"/>
  <c r="AA142" i="6"/>
  <c r="Z142" i="6"/>
  <c r="Y142" i="6"/>
  <c r="AA141" i="6"/>
  <c r="Z141" i="6"/>
  <c r="Y141" i="6"/>
  <c r="X144" i="6" l="1"/>
  <c r="X148" i="6"/>
  <c r="Z140" i="6"/>
  <c r="Z139" i="6" s="1"/>
  <c r="Z5" i="6" s="1"/>
  <c r="G9" i="7" s="1"/>
  <c r="G32" i="7" s="1"/>
  <c r="X145" i="6"/>
  <c r="X149" i="6"/>
  <c r="AA140" i="6"/>
  <c r="AA139" i="6" s="1"/>
  <c r="AA5" i="6" s="1"/>
  <c r="G13" i="7" s="1"/>
  <c r="X143" i="6"/>
  <c r="X147" i="6"/>
  <c r="X142" i="6"/>
  <c r="X146" i="6"/>
  <c r="X150" i="6"/>
  <c r="X141" i="6"/>
  <c r="Y140" i="6"/>
  <c r="Y139" i="6" s="1"/>
  <c r="G10" i="7" l="1"/>
  <c r="X140" i="6"/>
  <c r="X139" i="6" s="1"/>
  <c r="G33" i="7"/>
  <c r="G14" i="7"/>
  <c r="Y56" i="6"/>
  <c r="X56" i="6" l="1"/>
  <c r="X52" i="6" s="1"/>
  <c r="X51" i="6" s="1"/>
  <c r="Y52" i="6"/>
  <c r="Y51" i="6" s="1"/>
  <c r="Y5" i="6" s="1"/>
  <c r="X5" i="6" l="1"/>
  <c r="G5" i="7"/>
  <c r="G31" i="7" l="1"/>
  <c r="G37" i="7" s="1"/>
  <c r="G38" i="7" s="1"/>
  <c r="G17" i="7"/>
  <c r="G18" i="7" s="1"/>
  <c r="G6" i="7"/>
  <c r="G22" i="7"/>
  <c r="G23" i="7" s="1"/>
</calcChain>
</file>

<file path=xl/comments1.xml><?xml version="1.0" encoding="utf-8"?>
<comments xmlns="http://schemas.openxmlformats.org/spreadsheetml/2006/main">
  <authors>
    <author>kovacikova</author>
  </authors>
  <commentList>
    <comment ref="G139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25 000 PD
9 000 kontajnery
13 000 ZŠ Ľ. Štúra
25 000 sedačky DK
23 500 lesopark
5 500 ihrisko
22 000 kolumbárium
60 000 MK
266 280 BV</t>
        </r>
      </text>
    </comment>
  </commentList>
</comments>
</file>

<file path=xl/comments2.xml><?xml version="1.0" encoding="utf-8"?>
<comments xmlns="http://schemas.openxmlformats.org/spreadsheetml/2006/main">
  <authors>
    <author/>
    <author>kovacikova</author>
  </authors>
  <commentList>
    <comment ref="D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prognóza pre mesto Šaľa 5 480 115,- EUR t.j. o 47 690,- EUR viac ako máme v rozpočte po 1. úprave rozpočtu máme o 123 570,- EUR menej ako oficiálne zverejnená prognóza pre mesto Šaľa</t>
        </r>
      </text>
    </comment>
    <comment ref="B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737 393,- EUR
príjem 730 989,- EUR
% 99 - precentné plnenie</t>
        </r>
      </text>
    </comment>
    <comment ref="D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817 000,- EUR
99 % - 808 830,- EUR</t>
        </r>
      </text>
    </comment>
    <comment ref="F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predpis 823 000 eur , 99% z predpisu je 815 tis. eur
</t>
        </r>
      </text>
    </comment>
    <comment ref="F11" authorId="1" shapeId="0">
      <text>
        <r>
          <rPr>
            <b/>
            <sz val="8"/>
            <color indexed="81"/>
            <rFont val="Tahoma"/>
            <family val="2"/>
            <charset val="238"/>
          </rPr>
          <t>kovacikova:</t>
        </r>
        <r>
          <rPr>
            <sz val="8"/>
            <color indexed="81"/>
            <rFont val="Tahoma"/>
            <family val="2"/>
            <charset val="238"/>
          </rPr>
          <t xml:space="preserve">
z toho 5000 z novozískaných parkovacích miest revitalizáciou VP</t>
        </r>
      </text>
    </comment>
    <comment ref="F1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+ 5000 eur večianske slávnosti</t>
        </r>
      </text>
    </comment>
    <comment ref="B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360 tis. EUR + 80 tis. EUR nedoplatky
predpis 2010 - 396 740,- EUR
príjem 2010 - 353 791,- EUR
% výber 89- precentný výber</t>
        </r>
      </text>
    </comment>
    <comment ref="D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570 000,- pri 25,- EUR
89 % - 507 300,- EUR
predpis 650 000,- pri 28,50 EUR
rozpočet po zohľadnaní úľav</t>
        </r>
      </text>
    </comment>
    <comment ref="F1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+ 30 tis. na vymahanie nedoplatkov
</t>
        </r>
      </text>
    </comment>
    <comment ref="B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110 040,- EUR
plnenie 115 976,- EUR
105 %</t>
        </r>
      </text>
    </comment>
    <comment ref="F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114 000 tis. skut.plnenie 2012 </t>
        </r>
      </text>
    </comment>
    <comment ref="B1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z toho 7 700 je kaucia na réžie</t>
        </r>
      </text>
    </comment>
    <comment ref="F20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250 100 eur nájomné
200 000 eur sluzby spojené s nájomným=nadväznosť na výdavkovú časť</t>
        </r>
      </text>
    </comment>
    <comment ref="F2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5 klubov x 0,40 EUR/rok
+ Gabriel Száraz ZŠ 4 mesiace 639,92</t>
        </r>
      </text>
    </comment>
    <comment ref="F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viazané na výdavky na digitalizáciu kina 
</t>
        </r>
      </text>
    </comment>
    <comment ref="F2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150 eur Fabikova</t>
        </r>
      </text>
    </comment>
    <comment ref="F30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vjazdy z MK = 200 eur
parkoviská = 400 eur
rozkopávky = 3000
ponikat. = 1 000 eur</t>
        </r>
      </text>
    </comment>
    <comment ref="F3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14.000 pokuty MsP
+ 40 000 SU</t>
        </r>
      </text>
    </comment>
    <comment ref="F3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100 eur poplatok známka za psa
500 eur prop. materialy
</t>
        </r>
      </text>
    </comment>
    <comment ref="F4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+ 4 500 príjem ples</t>
        </r>
      </text>
    </comment>
    <comment ref="F5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49 000 eur výťažky</t>
        </r>
      </text>
    </comment>
    <comment ref="F7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1 220 eur publicita
134 900 eur zeleň</t>
        </r>
      </text>
    </comment>
    <comment ref="F81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20 tis. Eur vrátiť z 2012
skut. Príjem v 2013 má byť 175 440 eur
</t>
        </r>
      </text>
    </comment>
    <comment ref="C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COV 259 659,14
Bako, Dora 8 613,91</t>
        </r>
      </text>
    </comment>
    <comment ref="D1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COV 113 438,-
</t>
        </r>
        <r>
          <rPr>
            <sz val="8"/>
            <color indexed="8"/>
            <rFont val="Tahoma"/>
            <family val="2"/>
            <charset val="238"/>
          </rPr>
          <t xml:space="preserve">(Hadnaďová - 25 644,-
Hadnaďová - 11 376,-
Kišš - 9 104,-
Kišš - 22 014,-
Gyori - 6 638,-
Ružiak - 14 310,-
pošta  - 24 352,-)
</t>
        </r>
        <r>
          <rPr>
            <b/>
            <sz val="8"/>
            <color indexed="8"/>
            <rFont val="Tahoma"/>
            <family val="2"/>
            <charset val="238"/>
          </rPr>
          <t>Komenského 74 600,- 
garáž 10 000,-</t>
        </r>
      </text>
    </comment>
    <comment ref="F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NP po Gelnickej - OVS
NP nájomca Kišš
COV - priestory po MsP = 100 tis. EUR</t>
        </r>
      </text>
    </comment>
    <comment ref="D11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Kráľovská 400 000,-
Feketeházy 46 843,- (52 047-5 204 zábezpeka v roku 2011)
Komenského 90 400,- 
COV 21 609,-
</t>
        </r>
        <r>
          <rPr>
            <sz val="8"/>
            <color indexed="8"/>
            <rFont val="Tahoma"/>
            <family val="2"/>
            <charset val="238"/>
          </rPr>
          <t xml:space="preserve">(Hadnaďová  - 4 885,-
Hadnaďová - 2 166,-
Kišš -  1 735,-
Kišš - 4 193,-
Gyori - 1 265,-
Ružiak - 2 726,-
pošta - 4 639,-  )
</t>
        </r>
        <r>
          <rPr>
            <b/>
            <sz val="8"/>
            <color indexed="8"/>
            <rFont val="Tahoma"/>
            <family val="2"/>
            <charset val="238"/>
          </rPr>
          <t>drobné odpredaje 4 640,- EUR</t>
        </r>
      </text>
    </comment>
    <comment ref="F117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CK32  - 200 tis., náhodilé príjmy za odpredaj pozemkov 80 tis. 
53 900 EUR - predaj pozemku pri Tescu (Big Barell)
145 000 ostatné pozemky
</t>
        </r>
      </text>
    </comment>
    <comment ref="D12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povodne 46 686,- EUR
potom 30 000,- EUR
zrušené uznesením MsZ</t>
        </r>
      </text>
    </comment>
    <comment ref="D12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predpokladaná skutočnosť je 308 750 EUR</t>
        </r>
      </text>
    </comment>
    <comment ref="D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pôvodne 1 239 005,- EUR znížené o 190.294,24 EUR, ktoré boli príjmom roku 2011 (december 2011)</t>
        </r>
      </text>
    </comment>
    <comment ref="F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547 342 eur stavba
379 791 eur čistiaca technika
8 645 eur stavebný dozor
</t>
        </r>
      </text>
    </comment>
    <comment ref="D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predpokladaná skutočnosť je 512 832 EUR
</t>
        </r>
      </text>
    </comment>
    <comment ref="F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67 021 EUR - inventár,stroje, vybavenie
1 333 365 EUR - stavba
1 400386 EUR
</t>
        </r>
      </text>
    </comment>
    <comment ref="D131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893 590 povodne </t>
        </r>
      </text>
    </comment>
  </commentList>
</comments>
</file>

<file path=xl/comments3.xml><?xml version="1.0" encoding="utf-8"?>
<comments xmlns="http://schemas.openxmlformats.org/spreadsheetml/2006/main">
  <authors>
    <author>kovacikova</author>
  </authors>
  <commentList>
    <comment ref="E10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11T2  40 EUR</t>
        </r>
      </text>
    </comment>
    <comment ref="E11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11T2  40 EUR</t>
        </r>
      </text>
    </comment>
    <comment ref="E12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11T2  40 EUR</t>
        </r>
      </text>
    </comment>
    <comment ref="E20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11T2  270 EUR</t>
        </r>
      </text>
    </comment>
    <comment ref="E21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11T2   140 EUR</t>
        </r>
      </text>
    </comment>
    <comment ref="E22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11T2   270 EUR</t>
        </r>
      </text>
    </comment>
    <comment ref="E23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11T2   170 EUR</t>
        </r>
      </text>
    </comment>
    <comment ref="E24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11T2  40 EUR</t>
        </r>
      </text>
    </comment>
  </commentList>
</comments>
</file>

<file path=xl/sharedStrings.xml><?xml version="1.0" encoding="utf-8"?>
<sst xmlns="http://schemas.openxmlformats.org/spreadsheetml/2006/main" count="1126" uniqueCount="724">
  <si>
    <t>plnenie 2010</t>
  </si>
  <si>
    <t>plnenie 2011</t>
  </si>
  <si>
    <t>rozpočet 2012</t>
  </si>
  <si>
    <t>rozpočet 2013 predložený</t>
  </si>
  <si>
    <t>Bežný rozpočet</t>
  </si>
  <si>
    <t>100 Daňové príjmy</t>
  </si>
  <si>
    <t>110 dane z príjmov</t>
  </si>
  <si>
    <t xml:space="preserve">111 daň z príjmov </t>
  </si>
  <si>
    <t>120 daň z majetku</t>
  </si>
  <si>
    <t>121 daň z nehnuteľnosti</t>
  </si>
  <si>
    <t>130 domáce dane na tovary a služby</t>
  </si>
  <si>
    <t>133001 daň za psa</t>
  </si>
  <si>
    <t>133012 daň za VP parkovisko</t>
  </si>
  <si>
    <t xml:space="preserve">133012 daň za VP  </t>
  </si>
  <si>
    <t>133013 poplatok za KO FO</t>
  </si>
  <si>
    <t>133013 poplatok za KO PO</t>
  </si>
  <si>
    <t>200 - 300 Nedaňové príjmy</t>
  </si>
  <si>
    <t>212 príjmy z vlastníctva</t>
  </si>
  <si>
    <t>212002 nájomné z pozemkov</t>
  </si>
  <si>
    <t>212003 nájomné COV</t>
  </si>
  <si>
    <t>212003 nájomné MsÚ</t>
  </si>
  <si>
    <t>212003 nájomné Bytkomfort</t>
  </si>
  <si>
    <t>212003 nájomné DK</t>
  </si>
  <si>
    <t>212003 nájomné Dolná</t>
  </si>
  <si>
    <t>212003 nájomné športoviská</t>
  </si>
  <si>
    <t>212003 nájomné Dom smútku</t>
  </si>
  <si>
    <t>212003 nájomné z majetku mesta</t>
  </si>
  <si>
    <t>212003 nájomné za plochy DK</t>
  </si>
  <si>
    <t>212003 príležitostný prenájom</t>
  </si>
  <si>
    <t>220 administratívne a iné poplatky</t>
  </si>
  <si>
    <t>221 správne poplatky automaty</t>
  </si>
  <si>
    <t>221 správne poplatky ŽP, SÚ, ostatné</t>
  </si>
  <si>
    <t>221 správne poplatky matrika</t>
  </si>
  <si>
    <t>221 správne poplatky REGOB</t>
  </si>
  <si>
    <t>221 správne poplatky rybárske lístky</t>
  </si>
  <si>
    <t>221 správne poplatky osvedčovanie listín a podpisov</t>
  </si>
  <si>
    <t>222 pokuty MsP, COV, SÚ, ostatné</t>
  </si>
  <si>
    <t>222 MsKJJ za porušenie finančnej disciplíny</t>
  </si>
  <si>
    <t>223 cintorínske poplatky - hrobové miesta</t>
  </si>
  <si>
    <t>223 tábor, prop. materiál, rozhl., knihy, WC,súť. podklady</t>
  </si>
  <si>
    <t>223 príjem z inzercie</t>
  </si>
  <si>
    <t>223 PCO</t>
  </si>
  <si>
    <t>223 príjem z recyklačného fondu, ENVI PAK</t>
  </si>
  <si>
    <t>223 poplatok za uloženie odpadu</t>
  </si>
  <si>
    <t>223 príjmy MsKS -  vstupné kultúrne podujatia</t>
  </si>
  <si>
    <t>223 vstupné kino</t>
  </si>
  <si>
    <t>223 iné príjmy kino + príjem mestský ples</t>
  </si>
  <si>
    <t>223 výlep plagátov</t>
  </si>
  <si>
    <t>223 vstupné SD Veča</t>
  </si>
  <si>
    <t>223 vstupné KS Večierka</t>
  </si>
  <si>
    <t>223 príjmy MsKS - kurzy</t>
  </si>
  <si>
    <t>223 vstupné športoviská</t>
  </si>
  <si>
    <t>223 COV refundácia služieb</t>
  </si>
  <si>
    <t>223 spracovanie ÚPN</t>
  </si>
  <si>
    <t>223004 COV -príjem z prebyt. majetku</t>
  </si>
  <si>
    <t>229 poplatky za znečisťovanie ovzdušia</t>
  </si>
  <si>
    <t>292 ostatné príjmy</t>
  </si>
  <si>
    <t>290 komunitná nadácia</t>
  </si>
  <si>
    <t>242 úroky</t>
  </si>
  <si>
    <t>292 refundácie</t>
  </si>
  <si>
    <t>292 refundácia Bytkomfort</t>
  </si>
  <si>
    <t>292 vlastné príjmy MsKJJ - členské</t>
  </si>
  <si>
    <t>292 príjem za telefón MsKJJ - refundácia</t>
  </si>
  <si>
    <t>292 vlastné príjmy škôl a školských zariadení</t>
  </si>
  <si>
    <t>246 úroky z hypotekárnych záložných listov</t>
  </si>
  <si>
    <t xml:space="preserve"> </t>
  </si>
  <si>
    <t>310 transfery na rôznej úrovni</t>
  </si>
  <si>
    <t>311 sponzorstvo Európsky deň židovskej kultúry</t>
  </si>
  <si>
    <t>311 grant ESF-projekt FSR (terénny soc. pracovník)</t>
  </si>
  <si>
    <t>311 sponzorstvo</t>
  </si>
  <si>
    <t>311 sponzorstvo na Súsošie Sv. Trojice</t>
  </si>
  <si>
    <t>311 sponzorstvo ZsE - rodinný futbal</t>
  </si>
  <si>
    <t>311 sponzorstvo MsP</t>
  </si>
  <si>
    <t>311 sponzorstvo ENVI - PACK</t>
  </si>
  <si>
    <t>311 grant MŠ Hollého</t>
  </si>
  <si>
    <t>311 grant knižnica</t>
  </si>
  <si>
    <t>311 grant opatrenia na zlepšenie ovzdušia v meste</t>
  </si>
  <si>
    <t>311 grant verejné osvetlenie</t>
  </si>
  <si>
    <t>311 grant stromy</t>
  </si>
  <si>
    <t>311 grant na ŠH</t>
  </si>
  <si>
    <t>311 grant - dotácia na digitalizáciu kina</t>
  </si>
  <si>
    <t>312001 dotácia MF na poskytovanie soc. služieb</t>
  </si>
  <si>
    <t>312001 dotácia MF na dofinancovanie</t>
  </si>
  <si>
    <t>312001 decentralizačná dotácia - matrika</t>
  </si>
  <si>
    <t>312001 decentralizačná dotácia - školstvo</t>
  </si>
  <si>
    <t>312001 decentralizačná dotácia - SÚ</t>
  </si>
  <si>
    <t>312001 decentralizačná dotácia ŠFRB</t>
  </si>
  <si>
    <t>312001 decentralizačná dot. správa pozem. komunik.</t>
  </si>
  <si>
    <t>312001 decentralizačná dotácia na životné prostredie</t>
  </si>
  <si>
    <t>312001 decentralizačná dotácia - register obyvateľov</t>
  </si>
  <si>
    <t>312001 dotácia na spoloč. školský úrad</t>
  </si>
  <si>
    <t>312001 dotácia cest., stravné, UP, vzd. pouk., štip.</t>
  </si>
  <si>
    <t>312001 aktivačný príspevok</t>
  </si>
  <si>
    <t>312001 kultúrne poukazy</t>
  </si>
  <si>
    <t>312001 kultúrne poukazy kino</t>
  </si>
  <si>
    <t>312001 chránená dielňa</t>
  </si>
  <si>
    <t>312001 projekt Náučný chodník</t>
  </si>
  <si>
    <t>312001 dotácia na sociálnu pomoc</t>
  </si>
  <si>
    <t>312001 dobrovoľnícka služba</t>
  </si>
  <si>
    <t>312001 voľby do parlamentu, samosprávy + referendum</t>
  </si>
  <si>
    <t>312001 príjmy MsKS - Zlatá Priadka</t>
  </si>
  <si>
    <t>312008 NSK  Súsošie Sv. Trojice</t>
  </si>
  <si>
    <t>312008 NSK Šalianske reminiscencie</t>
  </si>
  <si>
    <t>312008 NSK medzinárodný futbalový zápas</t>
  </si>
  <si>
    <t xml:space="preserve">312008 NSK Zlatá Priadka </t>
  </si>
  <si>
    <t xml:space="preserve">312008 NSK Kultúrne leto </t>
  </si>
  <si>
    <t>312008 NSK Tvorivé dielne - hračkovňa</t>
  </si>
  <si>
    <t>312008 NSK - Karneval na ľade</t>
  </si>
  <si>
    <t>312008 NSK - Šalianska veža</t>
  </si>
  <si>
    <t>331002 Visegradský fond</t>
  </si>
  <si>
    <t>Kapitálový rozpočet</t>
  </si>
  <si>
    <t>230 kapitálové príjmy</t>
  </si>
  <si>
    <t>231 príjem z predaja budov</t>
  </si>
  <si>
    <t>231 príjem z predaja bytov</t>
  </si>
  <si>
    <t>231 príjem z predaja prebytočného majetku</t>
  </si>
  <si>
    <t>233 príjem z predaja pozemkov</t>
  </si>
  <si>
    <t>300 granty a transfery</t>
  </si>
  <si>
    <t>321 kamerový systém</t>
  </si>
  <si>
    <t>321,341 grant na knižnicu</t>
  </si>
  <si>
    <t>321 grant na nákup osobného automobilu - OSS</t>
  </si>
  <si>
    <t>321 grant digitalizácia kina</t>
  </si>
  <si>
    <t>321 kapitálový transfer ZŠ Pázmáňa</t>
  </si>
  <si>
    <t>321,341 grant - znížnie energet. náročnosti MŠ Hollého</t>
  </si>
  <si>
    <t>321,341 grant revitalizácia verejných priestranstiev CMZ Šaľa</t>
  </si>
  <si>
    <t>321,341 grant - opatrenia na zlepšenie ovzdušia v meste</t>
  </si>
  <si>
    <t>321, 341 grant - Verejné osvetlenie</t>
  </si>
  <si>
    <t>321,341 grant Domov dôchodcov</t>
  </si>
  <si>
    <t>Príjmové finančné operácie</t>
  </si>
  <si>
    <t>453 zostatok prostr. z min. roku</t>
  </si>
  <si>
    <t>513 komerčné úvery</t>
  </si>
  <si>
    <t>PRÍJMY SPOLU</t>
  </si>
  <si>
    <t xml:space="preserve">  Návrh programovo rozpočtovaných výdavkov  na rok 2013</t>
  </si>
  <si>
    <t>čerpanie 2010</t>
  </si>
  <si>
    <t>čerpanie 2011</t>
  </si>
  <si>
    <t>REKAPITULÁCIA ROZPOČTU v EUR</t>
  </si>
  <si>
    <t xml:space="preserve">SPOLU </t>
  </si>
  <si>
    <t>Rok 2010</t>
  </si>
  <si>
    <t>Rok 2011</t>
  </si>
  <si>
    <t>Rok 2012</t>
  </si>
  <si>
    <t>Rok 2013</t>
  </si>
  <si>
    <t>2010             v tom:</t>
  </si>
  <si>
    <t>Bežné</t>
  </si>
  <si>
    <t>Kapitál.</t>
  </si>
  <si>
    <t>Fin.oper.</t>
  </si>
  <si>
    <t>2011             v tom:</t>
  </si>
  <si>
    <t>2012             v tom:</t>
  </si>
  <si>
    <t>2013             v tom:</t>
  </si>
  <si>
    <t>VÝDAVKY CELKOM:</t>
  </si>
  <si>
    <t>v tom:</t>
  </si>
  <si>
    <t>Program 1:   Plánovanie, manažment a kontrola</t>
  </si>
  <si>
    <t>Podprog 1.1</t>
  </si>
  <si>
    <t xml:space="preserve">Manažment mesta </t>
  </si>
  <si>
    <t>Výkon funkcie primátora mesta</t>
  </si>
  <si>
    <t>Výkon funkcie prednostu</t>
  </si>
  <si>
    <t>Výkon funkcie poslancov mesta a členov komisií zriadených pri MsZ</t>
  </si>
  <si>
    <t>Participácia obyvateľov na riadení samosprávy</t>
  </si>
  <si>
    <t>Podprog 1.2</t>
  </si>
  <si>
    <t>Plánovanie</t>
  </si>
  <si>
    <t xml:space="preserve">Strategické plánovanie </t>
  </si>
  <si>
    <t xml:space="preserve">Územné plánovanie  </t>
  </si>
  <si>
    <t>Investičné plánovanie</t>
  </si>
  <si>
    <t>Podprog 1.3</t>
  </si>
  <si>
    <t>Kontrolná činnosť</t>
  </si>
  <si>
    <t>Podprog 1.4</t>
  </si>
  <si>
    <t>Daňová,rozpočtová politika a audit</t>
  </si>
  <si>
    <t>Podprog 1.5</t>
  </si>
  <si>
    <t>Členstvo v samosprávnych organizáciách a združeniach</t>
  </si>
  <si>
    <t>Podprog 1.6</t>
  </si>
  <si>
    <t>Elektronická samospráva (ESAM)</t>
  </si>
  <si>
    <t>Program 2:   Propagácia a marketing</t>
  </si>
  <si>
    <t>Podprog 2.1</t>
  </si>
  <si>
    <t xml:space="preserve">Informovanosť o meste </t>
  </si>
  <si>
    <t>Internetový portál mesta Šaľa</t>
  </si>
  <si>
    <t>Medializácia mesta a prezentácie na výstavách</t>
  </si>
  <si>
    <t>Propagačné materiály a predmety</t>
  </si>
  <si>
    <t>Mesačník Šaľa</t>
  </si>
  <si>
    <t>Info-kiosky</t>
  </si>
  <si>
    <t>SMS Centrum</t>
  </si>
  <si>
    <t>Kronika mesta</t>
  </si>
  <si>
    <t>TV Zobor</t>
  </si>
  <si>
    <t>Podprog 2.2</t>
  </si>
  <si>
    <t>PR Podujatia</t>
  </si>
  <si>
    <t>Jarmok tradičných remesiel</t>
  </si>
  <si>
    <t>Vianočné trhy a Silvester</t>
  </si>
  <si>
    <t>Podprog 2.3</t>
  </si>
  <si>
    <t>Vzťahy s partnerskými mestami v zahraničí</t>
  </si>
  <si>
    <t>Program 3:   Interné služby</t>
  </si>
  <si>
    <t>Podprog 3.1</t>
  </si>
  <si>
    <t xml:space="preserve">Interný informačný systém </t>
  </si>
  <si>
    <t>Podprog 3.2</t>
  </si>
  <si>
    <t>Právne služby</t>
  </si>
  <si>
    <t>Podprog 3.3</t>
  </si>
  <si>
    <t>Správa a údržba majetku mesta</t>
  </si>
  <si>
    <t>Údržba hnuteľného majetku města</t>
  </si>
  <si>
    <t>Evidencia a správa pozemkov mesta</t>
  </si>
  <si>
    <t>Správa a údržba budov</t>
  </si>
  <si>
    <t>Vysporiadavanie pozemkov na území mesta</t>
  </si>
  <si>
    <t>Podprog 3.4</t>
  </si>
  <si>
    <t>Vzdelávanie zamestnancov mesta</t>
  </si>
  <si>
    <t>Podprog 3.5</t>
  </si>
  <si>
    <t>Pracovná zdravotná služba</t>
  </si>
  <si>
    <t>Program 4: Služby občanom</t>
  </si>
  <si>
    <t xml:space="preserve">Podprog 4.1 </t>
  </si>
  <si>
    <t>Občianske obrady a slávnosti</t>
  </si>
  <si>
    <t>Podprog 4.2</t>
  </si>
  <si>
    <t>Kancelária prvého kontaktu</t>
  </si>
  <si>
    <t>Osvedčovanie listín a podpisov,matrika, evidencia obyv.</t>
  </si>
  <si>
    <t>Súpisné čísla a označovanie ulíc a iných verejných priestranstiev</t>
  </si>
  <si>
    <t>Podprog 4.3.</t>
  </si>
  <si>
    <t>Stavebný úrad</t>
  </si>
  <si>
    <t>Program 5:   Bezpečnosť, právo a poriadok</t>
  </si>
  <si>
    <t>Podprog 5.1</t>
  </si>
  <si>
    <t>Verejný poriadok a bezpečnosť</t>
  </si>
  <si>
    <t>Hliadkovanie</t>
  </si>
  <si>
    <t>Kamerový systém</t>
  </si>
  <si>
    <t>Pult centralizovanej ochrany</t>
  </si>
  <si>
    <t>Prevencia kriminality</t>
  </si>
  <si>
    <t>Podprog 5.2</t>
  </si>
  <si>
    <t>Civilná ochrana</t>
  </si>
  <si>
    <t>Podprog 5.3</t>
  </si>
  <si>
    <t>Protipožiarna ochrana</t>
  </si>
  <si>
    <t>Podprog 5.4</t>
  </si>
  <si>
    <t>Verejné osvetlenie</t>
  </si>
  <si>
    <t>Rekonštrukcia VO</t>
  </si>
  <si>
    <t>Údržba VO</t>
  </si>
  <si>
    <t>Prevádzka VO</t>
  </si>
  <si>
    <t>Oprava VO</t>
  </si>
  <si>
    <t>Podprog 5.5</t>
  </si>
  <si>
    <t>Bezpečnosť obyvateľov vo vzťahu k zvieratám na verejných plochách</t>
  </si>
  <si>
    <t>Ošetrovanie a karantenizácia zvierat</t>
  </si>
  <si>
    <t xml:space="preserve">Zabezpečenie zberu exkrementov z verejných priestranstiev </t>
  </si>
  <si>
    <t>Program 6:   Odpadové hospodárstvo</t>
  </si>
  <si>
    <t>Podprog 6.1</t>
  </si>
  <si>
    <t>Zber, vývoz a zneškodňovanie odpadu</t>
  </si>
  <si>
    <t>Zber a vývoz odpadu</t>
  </si>
  <si>
    <t>Zneškodňovanie odpadu</t>
  </si>
  <si>
    <t>Podprog 6.2</t>
  </si>
  <si>
    <t>Separácia odpadu</t>
  </si>
  <si>
    <t>Separácia biologicky rozložiteľného odpadu</t>
  </si>
  <si>
    <t>Separácia ostatného odpadu a nebezpečného odpadu</t>
  </si>
  <si>
    <t>Podprog 6.3</t>
  </si>
  <si>
    <t>Nakladanie s odpadovými vodami</t>
  </si>
  <si>
    <t>Program 7:   Komunikácie</t>
  </si>
  <si>
    <t>Podprog 7.1</t>
  </si>
  <si>
    <t>Cesty</t>
  </si>
  <si>
    <t>Výstavba ciest</t>
  </si>
  <si>
    <t>Rekonštrukcia ciest</t>
  </si>
  <si>
    <t>Zimná údržba</t>
  </si>
  <si>
    <t>Oprava a údržba ciest</t>
  </si>
  <si>
    <t>Čistenie mesta</t>
  </si>
  <si>
    <t>Dopravné značenie</t>
  </si>
  <si>
    <t>Dopravné zariadenia</t>
  </si>
  <si>
    <t>Podprog 7.2</t>
  </si>
  <si>
    <t>Chodníky</t>
  </si>
  <si>
    <t>Výstavba chodníkov</t>
  </si>
  <si>
    <t>Údžba a oprava chodníkov</t>
  </si>
  <si>
    <t>Podprog 7.3</t>
  </si>
  <si>
    <t>Parkoviská</t>
  </si>
  <si>
    <t>Výstavba parkovísk</t>
  </si>
  <si>
    <t>Údržba a oprava parkovísk</t>
  </si>
  <si>
    <t>Program 8:   Doprava</t>
  </si>
  <si>
    <t>Podprog 8.1</t>
  </si>
  <si>
    <t>Zabezpečenie mestskej autobusovej dopravy</t>
  </si>
  <si>
    <t>Podprog 8.2</t>
  </si>
  <si>
    <t xml:space="preserve">Zástavky MHD </t>
  </si>
  <si>
    <t>Údržba zastávok MHD</t>
  </si>
  <si>
    <t>Program 9:   Vzdelávanie</t>
  </si>
  <si>
    <t>Podprog 9.1</t>
  </si>
  <si>
    <t>Spoločný školský úrad</t>
  </si>
  <si>
    <t>Podprog 9.2</t>
  </si>
  <si>
    <t>Materské školy</t>
  </si>
  <si>
    <t>MŠ Budovateľská ul. so ŠJ</t>
  </si>
  <si>
    <t>MŠ Družstená ul. so ŠJ</t>
  </si>
  <si>
    <t>MŠ Hollého ul. so ŠJ</t>
  </si>
  <si>
    <t>MŠ Horná ul. so ŠJ</t>
  </si>
  <si>
    <t>MŠ Okružná  ul. so ŠJ</t>
  </si>
  <si>
    <t>MŠ Ul. 8. Mája  so ŠJ</t>
  </si>
  <si>
    <t>MŠ Ul. P.J. Šafárika</t>
  </si>
  <si>
    <t>Podprog 9.3</t>
  </si>
  <si>
    <t>Základné školy</t>
  </si>
  <si>
    <t>ZŠ Bernolákova ul.. so ŠJ a ŠKD</t>
  </si>
  <si>
    <t>ZŠ Hollého ul.  so ŠJ a ŠKD</t>
  </si>
  <si>
    <t>ZŠ Horná ul. so ŠJ a ŠKD</t>
  </si>
  <si>
    <t>ZŠ Krátka ul. so ŠJ a ŠKD</t>
  </si>
  <si>
    <t>ZŠ Pionierska ul.so ŠJ a ŠKD</t>
  </si>
  <si>
    <t>ZŠ s MŠ Ul.P. Pázmaňa s VŠJ a ŠKD</t>
  </si>
  <si>
    <t>Podprog 9.4</t>
  </si>
  <si>
    <t>Záujmové vzdelávanie a voľno-časové aktivity</t>
  </si>
  <si>
    <t>Základná umelecká škola</t>
  </si>
  <si>
    <t>Centrum voľného času</t>
  </si>
  <si>
    <t>Podprog 9.5</t>
  </si>
  <si>
    <t>Účelovo viazané prostriedky...</t>
  </si>
  <si>
    <t>Podprog 9.6</t>
  </si>
  <si>
    <t>Výdavky z vlast.príjmov škôl a šk.zariad.</t>
  </si>
  <si>
    <t>Podprog. 9.7</t>
  </si>
  <si>
    <t>Rezerva</t>
  </si>
  <si>
    <t>Program 10: Šport</t>
  </si>
  <si>
    <t>Podprog 10.1</t>
  </si>
  <si>
    <t>Športové a telovýchovné akcie</t>
  </si>
  <si>
    <t>Podprog 10.2</t>
  </si>
  <si>
    <t>Športová infraštruktúra</t>
  </si>
  <si>
    <t>Mestský zimný štadión</t>
  </si>
  <si>
    <t>Futbalový štadión Šaľa</t>
  </si>
  <si>
    <t>Kolkáreň</t>
  </si>
  <si>
    <t>Mestská športová hala</t>
  </si>
  <si>
    <t>Futbalový štadión Veča</t>
  </si>
  <si>
    <t>Podprog 10.3</t>
  </si>
  <si>
    <t>Grantový systém na podporu športu</t>
  </si>
  <si>
    <t>Program 11: Kultúra</t>
  </si>
  <si>
    <t>Podprog 11.1</t>
  </si>
  <si>
    <t>Kultúrne podujatia</t>
  </si>
  <si>
    <t>Podprog 11.2</t>
  </si>
  <si>
    <t>Kultúrna infraštruktúra</t>
  </si>
  <si>
    <t>Mestská knižnica</t>
  </si>
  <si>
    <t>Amfiteáter</t>
  </si>
  <si>
    <t>Dom kultúry Šaľa</t>
  </si>
  <si>
    <t>Spoločenský dom Veča</t>
  </si>
  <si>
    <t>Podprog 11.3</t>
  </si>
  <si>
    <t>Starostlivosť o kultúrne pamiatky</t>
  </si>
  <si>
    <t>Podprog 11.4</t>
  </si>
  <si>
    <t>Grantový systém na podporu kultúry v meste</t>
  </si>
  <si>
    <t>Program 12: Prostredie pre život</t>
  </si>
  <si>
    <t>Podprog 12.1</t>
  </si>
  <si>
    <t>Verejné priestranstvá</t>
  </si>
  <si>
    <t>Verejná zeleň</t>
  </si>
  <si>
    <t>Deratizácia verejných priestranstiev</t>
  </si>
  <si>
    <t>Revitalizácia verejných priestranstiev</t>
  </si>
  <si>
    <t>Údržba verejných priestranstiev</t>
  </si>
  <si>
    <t>Podprog 12.2</t>
  </si>
  <si>
    <t>Mestský mobiliár</t>
  </si>
  <si>
    <t>Podprog 12.3</t>
  </si>
  <si>
    <t xml:space="preserve">Detské ihriská </t>
  </si>
  <si>
    <t>Podprog 12.4</t>
  </si>
  <si>
    <t>Verejné WC</t>
  </si>
  <si>
    <t>Podprog 12.5</t>
  </si>
  <si>
    <t>Artézske studne</t>
  </si>
  <si>
    <t>Podprog 12.6</t>
  </si>
  <si>
    <t>Cintorínske služby</t>
  </si>
  <si>
    <t>Podprog 12.7.</t>
  </si>
  <si>
    <t>Grantový systém na podporu rozvoja zelene v meste</t>
  </si>
  <si>
    <t xml:space="preserve">Program 13: </t>
  </si>
  <si>
    <t>Sociálna starostlivosť</t>
  </si>
  <si>
    <t>Podprog 13.1</t>
  </si>
  <si>
    <t>Starostlivosť o rodinu</t>
  </si>
  <si>
    <t>Detské jasle</t>
  </si>
  <si>
    <t>Domov pre osamelých rodičov</t>
  </si>
  <si>
    <t>Sociálno-právna ochrana detí a sociálna kuratela</t>
  </si>
  <si>
    <t>Podprog 13.2</t>
  </si>
  <si>
    <t>Opatrovateľské služby</t>
  </si>
  <si>
    <t>Terénna opatrovateľská služba</t>
  </si>
  <si>
    <t>Centralizovaná opatrovateľská služba</t>
  </si>
  <si>
    <t xml:space="preserve">Terénno-duchovná služba </t>
  </si>
  <si>
    <t>Domov sociálnej starostlivosti pre deti a dospelých</t>
  </si>
  <si>
    <t>Podprog 13.3</t>
  </si>
  <si>
    <t>Služby seniorom</t>
  </si>
  <si>
    <t xml:space="preserve">Kluby dôchodcov </t>
  </si>
  <si>
    <t>Jedálne pre dôchodcov</t>
  </si>
  <si>
    <t>Domov dôchodcov</t>
  </si>
  <si>
    <t>Podprog 13.4</t>
  </si>
  <si>
    <t>Starostlivosť o bezprístrešných obyvateľov</t>
  </si>
  <si>
    <t>Útulok pre bezdomovcov</t>
  </si>
  <si>
    <t>Strava pre bezdomovcov</t>
  </si>
  <si>
    <t>Nocľaháreň</t>
  </si>
  <si>
    <t>Podprog 13.5</t>
  </si>
  <si>
    <t>Klub zdravotne znevýhodnených občanov</t>
  </si>
  <si>
    <t>Podprog 13.6</t>
  </si>
  <si>
    <t>Aktivačné práce</t>
  </si>
  <si>
    <t>Podprog 13.7</t>
  </si>
  <si>
    <t>Dávky sociálnej pomoci</t>
  </si>
  <si>
    <t>Jednorazové dávky v hmotnej núdzi</t>
  </si>
  <si>
    <t>Podprog 13.8</t>
  </si>
  <si>
    <t>Grantový systém pre podporu sociálne a zdravotne znevýhodnených občanom mesta</t>
  </si>
  <si>
    <t>Program 14: Bývanie</t>
  </si>
  <si>
    <t>Program 15: Administratíva</t>
  </si>
  <si>
    <t>záväzky z dodáv. Faktúr</t>
  </si>
  <si>
    <t>vklad do ZI MET</t>
  </si>
  <si>
    <t>mzdy + ostatné</t>
  </si>
  <si>
    <t>Bežné príjmy</t>
  </si>
  <si>
    <t>Bežné výdavky</t>
  </si>
  <si>
    <t>Rozdiel</t>
  </si>
  <si>
    <t xml:space="preserve">Kapitálové príjmy </t>
  </si>
  <si>
    <t>Kapitálové výdavky</t>
  </si>
  <si>
    <t>Výdavkové finančné operácie</t>
  </si>
  <si>
    <t>VÝDAVKY SPOLU</t>
  </si>
  <si>
    <t>ROZDIEL</t>
  </si>
  <si>
    <t>312001 nadačný fond Tesco pre zdravšie mestá</t>
  </si>
  <si>
    <t>Bývalé kúpalisko</t>
  </si>
  <si>
    <t xml:space="preserve">rozpočet 2013 </t>
  </si>
  <si>
    <t>311 grant cena J. Johanidesa</t>
  </si>
  <si>
    <t>331 Brusel - družobné stretnutia - Európa pre občana</t>
  </si>
  <si>
    <t>očakávaná skutočnosť 2012</t>
  </si>
  <si>
    <t>očakávané čerpanie 2012</t>
  </si>
  <si>
    <t xml:space="preserve">SUMÁR PRÍJMOV A VÝDAVKOV   na rok  2013 </t>
  </si>
  <si>
    <t xml:space="preserve">      Návrh príjmov rozpočtu na rok 2013</t>
  </si>
  <si>
    <t>podprog 13.9</t>
  </si>
  <si>
    <t>OSS</t>
  </si>
  <si>
    <t>Spolu</t>
  </si>
  <si>
    <t>Kapitálové príjmy- (230)</t>
  </si>
  <si>
    <t>Kapitálové výdavky- (700)</t>
  </si>
  <si>
    <t>Príjmové finančné operácie- (400, 500)</t>
  </si>
  <si>
    <t>Výdavkové finančné operácie- (800)</t>
  </si>
  <si>
    <t>Fin.oper. 800</t>
  </si>
  <si>
    <t>V EUR</t>
  </si>
  <si>
    <t>Bežné príjmy- (100, 200, 300)</t>
  </si>
  <si>
    <t>Bežné výdavky- (600)</t>
  </si>
  <si>
    <t>V EUR za hlavné ekonomické kategórie</t>
  </si>
  <si>
    <t>v EUR za hlavné ekomomicé kategórie</t>
  </si>
  <si>
    <t>Bežný rozpočet- (100, 200, 300)</t>
  </si>
  <si>
    <t>Kapitálový rozpočet- (230, 300)</t>
  </si>
  <si>
    <t>Bežné 
600</t>
  </si>
  <si>
    <t>Kapitál. 
700</t>
  </si>
  <si>
    <t xml:space="preserve">Rozdiel </t>
  </si>
  <si>
    <t>212002 prenájom VP</t>
  </si>
  <si>
    <t>Kapitálové výdavky a rezerva na orig. kompetencie</t>
  </si>
  <si>
    <t>Participatívny rozpočet</t>
  </si>
  <si>
    <t>Podprog 15.1.</t>
  </si>
  <si>
    <t>Podprog 15.2.</t>
  </si>
  <si>
    <t xml:space="preserve">Podprog 15.3. </t>
  </si>
  <si>
    <t>Záväzky z dodávateľských faktúr</t>
  </si>
  <si>
    <t>Dlhová služba</t>
  </si>
  <si>
    <t>Administratíva (mzdy, ostatné výdavky)</t>
  </si>
  <si>
    <t>Názov ekonomickej klasifikácie</t>
  </si>
  <si>
    <t>Dotácia pre zabezpečovanie zdravých životných podmienok a bezpečnosti obyvateľov</t>
  </si>
  <si>
    <t>MŠ Bernolákova ul.</t>
  </si>
  <si>
    <t>Bežné a kapitálové príjmy</t>
  </si>
  <si>
    <t>Bežné a kapitálové výdavky</t>
  </si>
  <si>
    <t>321 rozšírenie kamerového systému</t>
  </si>
  <si>
    <t>222 úroky z omeškania</t>
  </si>
  <si>
    <t>292 dobropisy</t>
  </si>
  <si>
    <t>223 Terra Wag</t>
  </si>
  <si>
    <t>133006 daň z ubytovania</t>
  </si>
  <si>
    <t>223 príjem domov dôchodcov</t>
  </si>
  <si>
    <t xml:space="preserve">MŠ Súkromná </t>
  </si>
  <si>
    <t>Elektronická samospráva</t>
  </si>
  <si>
    <t>Televízia</t>
  </si>
  <si>
    <t>223 vlastné príjmy MsKJJ - členské</t>
  </si>
  <si>
    <t>311 grant chránená dielňa</t>
  </si>
  <si>
    <t>1.</t>
  </si>
  <si>
    <t>Modernizácia VO</t>
  </si>
  <si>
    <t>7.</t>
  </si>
  <si>
    <t>15.</t>
  </si>
  <si>
    <t>5 % spoluúčasť mesta na projektoch EÚ</t>
  </si>
  <si>
    <t>Kapitálové výdavky spolu</t>
  </si>
  <si>
    <t xml:space="preserve">Projektová dokumentácia </t>
  </si>
  <si>
    <t>10.</t>
  </si>
  <si>
    <t>Domov dôchodcov - rozpočtová org.</t>
  </si>
  <si>
    <t>Zariadenie pre seniorov</t>
  </si>
  <si>
    <t>312001 dotácia cest., stravné, UP, vzd. pouk., štip.školu v prírode, lyžiarsky</t>
  </si>
  <si>
    <t>311 sponzorsto MsKS</t>
  </si>
  <si>
    <t xml:space="preserve">311 Grant pontis </t>
  </si>
  <si>
    <t>312001 decentralizačná dotácia - register obyvateľov, reg. adries</t>
  </si>
  <si>
    <t>311 grant - dobrovol. požiarny zbor</t>
  </si>
  <si>
    <t>321 grant SPP</t>
  </si>
  <si>
    <t>312001 audiovizuálny fond</t>
  </si>
  <si>
    <t>6.</t>
  </si>
  <si>
    <t>ZŠ J. Hollého so ŠJ a ŠKD</t>
  </si>
  <si>
    <t>ZŠ s MŠ  J. Murgaša so ŠJ a ŠKD</t>
  </si>
  <si>
    <t>ZŠ J. C. Hronského so ŠJ a ŠKD</t>
  </si>
  <si>
    <t>ZŠ Ľ. Štúra so ŠJ a ŠKD</t>
  </si>
  <si>
    <t>ZŠ s MŠ P. Pázmaňa s VŠJ a ŠKD</t>
  </si>
  <si>
    <t>Stanovištia kontajnerov</t>
  </si>
  <si>
    <t>223 ostatné príjmy MsKS (kurzy, výlep plagátov)</t>
  </si>
  <si>
    <t>312001 dotácia MPSVaR na poskytovanie soc. služieb pre OSS</t>
  </si>
  <si>
    <t>312001 dotácia MPSVaR na poskytovanie soc. služieb pre DD</t>
  </si>
  <si>
    <t>312001 dotácia - výkon osobitného príjemcu</t>
  </si>
  <si>
    <t>292 vratky</t>
  </si>
  <si>
    <t xml:space="preserve">311 grant MPSVaR SR </t>
  </si>
  <si>
    <t>450 rezervný fond</t>
  </si>
  <si>
    <t>453 účelovo viazané prostriedky z pred. Rokov</t>
  </si>
  <si>
    <t>450 predpokladaný prebytok z predch. Roka</t>
  </si>
  <si>
    <t>312001 Projekt - Praxou k zamestnávaniu</t>
  </si>
  <si>
    <t>Tenis</t>
  </si>
  <si>
    <t xml:space="preserve">321 dotácia z Envirofondu </t>
  </si>
  <si>
    <t>311 grant EFRR - učebne</t>
  </si>
  <si>
    <t>223 príjmy školské jedálne - potraviny</t>
  </si>
  <si>
    <t>Podprog. 9.8.</t>
  </si>
  <si>
    <t>Školské jedálne - potraviny</t>
  </si>
  <si>
    <t>223 príjem jedáleň - potraviny</t>
  </si>
  <si>
    <t>321 dotácia MŽP SR - zníženie energ. náročnosti budovy MsÚ</t>
  </si>
  <si>
    <t>500 úver ŠFRB</t>
  </si>
  <si>
    <t>rekonštrukcia budovy DK Šaľa</t>
  </si>
  <si>
    <t>Program      Podprogram                              Prvok</t>
  </si>
  <si>
    <t>Škola                Zariadenie</t>
  </si>
  <si>
    <t>Kap.    výd.</t>
  </si>
  <si>
    <t>CELKOM  VÝDAVKY</t>
  </si>
  <si>
    <t>Prenesené kompetencie</t>
  </si>
  <si>
    <t>Originálne kompetencie</t>
  </si>
  <si>
    <t>Celkom</t>
  </si>
  <si>
    <t>z toho</t>
  </si>
  <si>
    <t>Z toho</t>
  </si>
  <si>
    <t>PDFO</t>
  </si>
  <si>
    <t>BV Normatívne     PK+PDFO</t>
  </si>
  <si>
    <t>Normatívne</t>
  </si>
  <si>
    <t>Osobitné     dotácie</t>
  </si>
  <si>
    <t>9</t>
  </si>
  <si>
    <t>9.1.</t>
  </si>
  <si>
    <t>Š k o l s k ý  ú r a d</t>
  </si>
  <si>
    <t>9.2.</t>
  </si>
  <si>
    <t>M a t e r s k é  š k o l y</t>
  </si>
  <si>
    <t>9.2.1.</t>
  </si>
  <si>
    <t xml:space="preserve">MŠ Budovateľská so ŠJ </t>
  </si>
  <si>
    <t>9.2.2.</t>
  </si>
  <si>
    <t>MŠ Družstevná so ŠJ</t>
  </si>
  <si>
    <t>9.2.3.</t>
  </si>
  <si>
    <t>MŠ Hollého so ŠJ</t>
  </si>
  <si>
    <t>9.2.4.</t>
  </si>
  <si>
    <t>MŠ Šaľa,Bernolákova</t>
  </si>
  <si>
    <t>9.2.5.</t>
  </si>
  <si>
    <t>MŠ Okružná so ŠJ</t>
  </si>
  <si>
    <t>9.2.6.</t>
  </si>
  <si>
    <t>MŠ 8.mája so ŠJ</t>
  </si>
  <si>
    <t>9.2.7.</t>
  </si>
  <si>
    <t>MŠ Šafárikova so ŠJ</t>
  </si>
  <si>
    <t>9.2.8.</t>
  </si>
  <si>
    <t>MŠ súkromná</t>
  </si>
  <si>
    <t>9.3.</t>
  </si>
  <si>
    <t>Z á k l a d n é   š k o l y</t>
  </si>
  <si>
    <t>9.3.1.</t>
  </si>
  <si>
    <t>9.3.2.</t>
  </si>
  <si>
    <t>ZŠ J. Hollého so ŠJ a ŠKD</t>
  </si>
  <si>
    <t>9.3.3.</t>
  </si>
  <si>
    <t>9.3.4.</t>
  </si>
  <si>
    <t>9.3.5.</t>
  </si>
  <si>
    <t>ZŠ Ľ. Štúra so ŠJ a ŠKD</t>
  </si>
  <si>
    <t>9.3.6.</t>
  </si>
  <si>
    <t xml:space="preserve">ZŠ s MŠ P.Pázm.VJMsŠKD </t>
  </si>
  <si>
    <t>9.4.</t>
  </si>
  <si>
    <t>Volnočasové aktivity</t>
  </si>
  <si>
    <t>9.4.1.</t>
  </si>
  <si>
    <t xml:space="preserve">ZUŠ Šaľa, Kukučínova </t>
  </si>
  <si>
    <t>9.4.2.</t>
  </si>
  <si>
    <t xml:space="preserve">CVČ Šaľa, Štefánikova </t>
  </si>
  <si>
    <t>Spojená škola, Krátka 11</t>
  </si>
  <si>
    <t>9.5.</t>
  </si>
  <si>
    <t>Osobitné dotácie</t>
  </si>
  <si>
    <t>na dopravu žiakov</t>
  </si>
  <si>
    <t>pre MŠ za predškolákov</t>
  </si>
  <si>
    <t>za vzdelávacie poukazy</t>
  </si>
  <si>
    <t>odchodné</t>
  </si>
  <si>
    <t>na školské potreby</t>
  </si>
  <si>
    <t>na mzdu za asistenta učiteľa</t>
  </si>
  <si>
    <t>Škola v prírode</t>
  </si>
  <si>
    <t>Lyžiarsky výcvik</t>
  </si>
  <si>
    <t>sociálne znevýhodnený</t>
  </si>
  <si>
    <t>9.6.</t>
  </si>
  <si>
    <t>9.7.</t>
  </si>
  <si>
    <t>9.8.</t>
  </si>
  <si>
    <t>ŠJ - potraviny</t>
  </si>
  <si>
    <t>311 dary, sponzorstvo</t>
  </si>
  <si>
    <t>311 grant ZsE</t>
  </si>
  <si>
    <t xml:space="preserve">321 Dotácia z úradu vlády </t>
  </si>
  <si>
    <t>321 dotácia cyklotrasa</t>
  </si>
  <si>
    <t>321 dotácia SD Veča</t>
  </si>
  <si>
    <t>321 dotácia vnútroblok</t>
  </si>
  <si>
    <t>321 dotácia polopodzemné kontajnery</t>
  </si>
  <si>
    <t>456 zábezpeka byty</t>
  </si>
  <si>
    <t>13.</t>
  </si>
  <si>
    <t>DD - kapitálové výdavky</t>
  </si>
  <si>
    <t>321 dotácia byty</t>
  </si>
  <si>
    <t>321 Združené prostriedky</t>
  </si>
  <si>
    <t>plnenie 2019</t>
  </si>
  <si>
    <t>skutočnosť 2019</t>
  </si>
  <si>
    <t>plnenie rozpočtu 2019</t>
  </si>
  <si>
    <t>9.</t>
  </si>
  <si>
    <t>11.</t>
  </si>
  <si>
    <t>312001 MŽP SR - projekt MsÚ</t>
  </si>
  <si>
    <t>311 grant MAJK</t>
  </si>
  <si>
    <t>321 grant učebne</t>
  </si>
  <si>
    <t>450 fond rozvoja bývania, fond opráv</t>
  </si>
  <si>
    <t>221 správne poplatky evidencia obyvateľstva</t>
  </si>
  <si>
    <t>292 náhrada škody</t>
  </si>
  <si>
    <t>ŠJ potraviny zdroj 72f</t>
  </si>
  <si>
    <t>ŠJ potraviny zdroj 111</t>
  </si>
  <si>
    <t>212003 nájomné a réžie MeT</t>
  </si>
  <si>
    <t>312001 FPU</t>
  </si>
  <si>
    <t>311 grant Nórske fondy</t>
  </si>
  <si>
    <t>312008 NSK - šport, kultúra, propagácia, cestovný ruch</t>
  </si>
  <si>
    <t>513 reštrukturalizácia úverov</t>
  </si>
  <si>
    <t>312001 MPaRR SR - projekt vnútroblok</t>
  </si>
  <si>
    <t>231 príjem z predaja bytov a priestorov</t>
  </si>
  <si>
    <t>312001 dotácia cyklotrasa</t>
  </si>
  <si>
    <t>MsKJJ</t>
  </si>
  <si>
    <t>Spolu všetky rozpočtové organizácie</t>
  </si>
  <si>
    <t>príjmy za potraviny od rodičov</t>
  </si>
  <si>
    <t>Výdavky z vlastných príjmov</t>
  </si>
  <si>
    <t>Spolu z účovníctva mesta</t>
  </si>
  <si>
    <t>SPOLU PRÍJMY A VÝDAVKY MESTA ŠAĽA</t>
  </si>
  <si>
    <t>Finančné operácie</t>
  </si>
  <si>
    <t>Fin. op.</t>
  </si>
  <si>
    <t>Kapitálové</t>
  </si>
  <si>
    <t xml:space="preserve">Fin. op. </t>
  </si>
  <si>
    <t>plnenie rozpočtu 2020</t>
  </si>
  <si>
    <t xml:space="preserve">Rekonštrukcia MK </t>
  </si>
  <si>
    <t>Plaváreň</t>
  </si>
  <si>
    <t>133015 daň za rozvoj</t>
  </si>
  <si>
    <t>321 dotácia MsKS Šaľa</t>
  </si>
  <si>
    <t>3.</t>
  </si>
  <si>
    <t>5.</t>
  </si>
  <si>
    <t>312001 dotácie voľby, referendum, sčítanie obyvateľov</t>
  </si>
  <si>
    <t>úver</t>
  </si>
  <si>
    <t>SPOLU</t>
  </si>
  <si>
    <t>Výdavky</t>
  </si>
  <si>
    <t>cudzie zdroje</t>
  </si>
  <si>
    <t>vlastné zdroje</t>
  </si>
  <si>
    <t>bežné príjmy</t>
  </si>
  <si>
    <t>kapitálové príjmy</t>
  </si>
  <si>
    <t xml:space="preserve">Rekonštrukcia ciest </t>
  </si>
  <si>
    <t>lízing</t>
  </si>
  <si>
    <t>ŠFRB</t>
  </si>
  <si>
    <t>rezervný fond</t>
  </si>
  <si>
    <t>kapitálové granty</t>
  </si>
  <si>
    <t>rozpočet 2021</t>
  </si>
  <si>
    <t>321 dotácia audiovizuálny fond - sedačky</t>
  </si>
  <si>
    <t>321 dotácia predstaničný priestor</t>
  </si>
  <si>
    <t>240, 290 ostatné príjmy</t>
  </si>
  <si>
    <t>Predstaničný priestor</t>
  </si>
  <si>
    <t>výmena sedadiel DK Šaľa</t>
  </si>
  <si>
    <t>Program</t>
  </si>
  <si>
    <t>12.</t>
  </si>
  <si>
    <t>312001 Dotácia Envirofond</t>
  </si>
  <si>
    <t>321 dotácia plaváreň</t>
  </si>
  <si>
    <t>311 grant Wifi</t>
  </si>
  <si>
    <t>311 grant dopravné ihrisko</t>
  </si>
  <si>
    <t>321 dotácia MPSVaR SR - Krízové centrum</t>
  </si>
  <si>
    <t>321 dotácia dopravné ihrisko</t>
  </si>
  <si>
    <t>500 štátna pôžička</t>
  </si>
  <si>
    <t>Cintorín - kolumbárium</t>
  </si>
  <si>
    <t>Výkup pozemkov - predstaničný priestor</t>
  </si>
  <si>
    <t>Kybernetická bezpečnosť</t>
  </si>
  <si>
    <t>312001 dotácia - DK Šaľa - publicita</t>
  </si>
  <si>
    <t>2021</t>
  </si>
  <si>
    <t>vlastné príjmy 200</t>
  </si>
  <si>
    <t>vlastné príjmy 300</t>
  </si>
  <si>
    <t>rozpočet výdavkov 2021</t>
  </si>
  <si>
    <t>rozpočet príjmov 2021</t>
  </si>
  <si>
    <t>účelovo viazané prostriedky z roku 2020</t>
  </si>
  <si>
    <t>Výkup pozemkov</t>
  </si>
  <si>
    <t>Výmena sedadiel v DK Šaľa</t>
  </si>
  <si>
    <t>Rekonštrukcia DKŠaľa</t>
  </si>
  <si>
    <t>Rozpočet 2021</t>
  </si>
  <si>
    <t>Rozpočet  výdavkov v roku 2021</t>
  </si>
  <si>
    <t>Rozpočet príjmov roku 2021</t>
  </si>
  <si>
    <t>Rozpočet školstvo spolu</t>
  </si>
  <si>
    <t>321 dotácia Norske fondy - lesopark, ZŠ Ľ. Štúra</t>
  </si>
  <si>
    <t>Kolkáreň - výmena okien</t>
  </si>
  <si>
    <t>Plaváreň - rekonštrukcia strechy</t>
  </si>
  <si>
    <t>ZŠ s MŠ Bern. so ŠJ a ŠKD</t>
  </si>
  <si>
    <t>ZŠ s MŠ J. Murg. so ŠJ a ŠKD</t>
  </si>
  <si>
    <t>ZŠ J.C.Hronsk.so ŠJ a ŠKD</t>
  </si>
  <si>
    <t>plnenie 2020</t>
  </si>
  <si>
    <t>Schválený rozpočet 2021</t>
  </si>
  <si>
    <t>1. úprava rozpočtu 2021</t>
  </si>
  <si>
    <t>Rozpočet 2021 po 1. úprave</t>
  </si>
  <si>
    <t>skutočnosť 2020</t>
  </si>
  <si>
    <t>312001 dotácia COVID</t>
  </si>
  <si>
    <t>312001 dotácia MsKJJ</t>
  </si>
  <si>
    <t>321 multifunkčné ihrisko MAJK</t>
  </si>
  <si>
    <t>321 grant Samsung - Výmena okien v klkárni</t>
  </si>
  <si>
    <t>456 mesto ako osobitný príjemca</t>
  </si>
  <si>
    <t>investície 2021 schválené</t>
  </si>
  <si>
    <t>212 príjem z prenájmu v školských zariadeniach</t>
  </si>
  <si>
    <t>240,290 ostatné príjmy školstvo (refundácie, vratky, dobropisy, poistné)</t>
  </si>
  <si>
    <t>312001 dotácie a granty školstvo ako vlastné príjmy</t>
  </si>
  <si>
    <t>292 refundácie, kolky, ostatné príjmy, vecné bremeno</t>
  </si>
  <si>
    <t>292 rulety, videohry, stávkové kancelárie,  poistné</t>
  </si>
  <si>
    <t>312001 dotácia z Úradu vlády - vojnové hroby</t>
  </si>
  <si>
    <t>Rekonštrukcia ZŠ Ľ. Štúra</t>
  </si>
  <si>
    <t>Dopravné ihrisko</t>
  </si>
  <si>
    <t>Revitalizácia lesoparku</t>
  </si>
  <si>
    <t>Cintorín - chladiace zariadenie</t>
  </si>
  <si>
    <t>Krízové centrum - výmena okien</t>
  </si>
  <si>
    <t>ZŠ s MŠ J. Murgaša - výmena servera</t>
  </si>
  <si>
    <t>múdre hranie</t>
  </si>
  <si>
    <t>čítame radi</t>
  </si>
  <si>
    <t>Spolu múdrejší</t>
  </si>
  <si>
    <t>digitalizácia</t>
  </si>
  <si>
    <t>učebnice</t>
  </si>
  <si>
    <t>Tabuľka č. 1 Návrh na úpravu rozpočtu príjmov na rok 2021</t>
  </si>
  <si>
    <t xml:space="preserve">  Tabuľka č. 2 Návrh na úpravu rozpočtu výdavkov na rok 2021 </t>
  </si>
  <si>
    <t>Tabuľka č. 3 Sumár úpravy rozpočtu príjmov a výdavkov na rok 2021</t>
  </si>
  <si>
    <t>Tabuľka č. 4 Úprava rozpočtu investícií na rok 2021</t>
  </si>
  <si>
    <t>Tabuľka č. 5  Upravený rozpočet príjmov a výdavkov rozpočtových organizácií a spolu mesta Šaľa na rok 2021</t>
  </si>
  <si>
    <t>321 dotácia MPSVaR SR - detské ihrisko</t>
  </si>
  <si>
    <t>Ihrisko</t>
  </si>
  <si>
    <t>KV školstvo - rezerva</t>
  </si>
  <si>
    <t>ZŠ s MŠ Bernolákova - projektová dokumetácia</t>
  </si>
  <si>
    <t>MŠ P.J. Šafárika - rekonštrukcia elektroinštalácie</t>
  </si>
  <si>
    <t>MŠ Hollého - zriadenie kuchynky a výdajne stravy v elokovanej triede MŠ v budove ZŠ J. Hollého</t>
  </si>
  <si>
    <t>Kluby dôchodcov - kanalizačná prípojka</t>
  </si>
  <si>
    <t>200 Nedaňové príjmy</t>
  </si>
  <si>
    <t>300 Granty a transfery</t>
  </si>
  <si>
    <t>400 Príjmy z transakcií s finanč. akt. a pas.</t>
  </si>
  <si>
    <t>500 Prijaté úvery a návratné finančné výpomoci</t>
  </si>
  <si>
    <t>600 Bežné výdavky</t>
  </si>
  <si>
    <t>700 Kapitálové výdavky</t>
  </si>
  <si>
    <t>800Výdavky z transakcií s finanč. akt. a pas.</t>
  </si>
  <si>
    <t>200 vlastné príjmy škôl a školských zariadení z poplatkov</t>
  </si>
  <si>
    <t>312001 dotácia MPSVaR SR - dovybavenie detských jaslí</t>
  </si>
  <si>
    <t>Lesopark</t>
  </si>
  <si>
    <t>Rozpočet 2021 po 1. úprave vrátane RO</t>
  </si>
  <si>
    <t>2. úprava rozpočtu 2021</t>
  </si>
  <si>
    <t>Rozpočet 2021 po 2. úprave</t>
  </si>
  <si>
    <t>Ropočet 2021 po 1. úprave</t>
  </si>
  <si>
    <t>Ropočet 2021 po 1. úprave vrátane RO</t>
  </si>
  <si>
    <t>investície 2021 po 1. úprave</t>
  </si>
  <si>
    <t>investície 2021 po 1. úprave vrátane RO</t>
  </si>
  <si>
    <t>2. úprava investícií v roku 2021</t>
  </si>
  <si>
    <t>Investície 2021 po 2. úprave</t>
  </si>
  <si>
    <t>ŠH - čistiaci stroj</t>
  </si>
  <si>
    <t>MsÚ - výpočtová technika</t>
  </si>
  <si>
    <t xml:space="preserve">311 Grant - JUVAMEN </t>
  </si>
  <si>
    <t>321 dotácia na prenesené kompoetencie školstvo - havárie</t>
  </si>
  <si>
    <t>MŠ Družstevná - rekonštrukcia sociálnych zariadení</t>
  </si>
  <si>
    <t>ZŠ J. C. Hronského  - rekonštrukcia sociálnych zariadení</t>
  </si>
  <si>
    <t>MsP - zdroj pre vysielačky</t>
  </si>
  <si>
    <t>312001 dotácia Nórske fondy</t>
  </si>
  <si>
    <t>500 kontokorentný úver, prklenovací úver</t>
  </si>
  <si>
    <t>špecifiká</t>
  </si>
  <si>
    <t>preklenovací úver</t>
  </si>
  <si>
    <t>MsÚ - výpíočtová technika</t>
  </si>
  <si>
    <t>Tabuľka č. 6 Zdroje krytia výdavkov rozpočtu mesta v roku 2021 po 2. úprave</t>
  </si>
  <si>
    <t>ZŠ s MŠ Bernolákova - varný elektrický kotol</t>
  </si>
  <si>
    <t>ZŠ s MŠ Bernolákova - elektrický varný kotol</t>
  </si>
  <si>
    <t>321 grant JUVAMEN - miléniový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</si>
</sst>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3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7"/>
      <name val="Arial"/>
      <family val="2"/>
      <charset val="238"/>
    </font>
    <font>
      <b/>
      <u/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Tahoma"/>
      <family val="2"/>
      <charset val="1"/>
    </font>
    <font>
      <sz val="10"/>
      <name val="Arial CE"/>
      <family val="2"/>
      <charset val="238"/>
    </font>
    <font>
      <b/>
      <sz val="8"/>
      <color indexed="8"/>
      <name val="Tahoma"/>
      <family val="2"/>
      <charset val="1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i/>
      <sz val="12"/>
      <name val="Arial Narrow"/>
      <family val="2"/>
      <charset val="238"/>
    </font>
    <font>
      <b/>
      <i/>
      <sz val="10"/>
      <name val="Arial CE"/>
      <family val="2"/>
      <charset val="238"/>
    </font>
    <font>
      <i/>
      <sz val="11"/>
      <name val="Arial Narrow"/>
      <family val="2"/>
      <charset val="238"/>
    </font>
    <font>
      <i/>
      <sz val="12"/>
      <color indexed="8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b/>
      <i/>
      <sz val="9"/>
      <name val="Arial"/>
      <family val="2"/>
      <charset val="238"/>
    </font>
    <font>
      <i/>
      <sz val="9"/>
      <name val="Arial Narrow"/>
      <family val="2"/>
      <charset val="238"/>
    </font>
    <font>
      <b/>
      <sz val="9"/>
      <name val="Arial"/>
      <family val="2"/>
      <charset val="238"/>
    </font>
    <font>
      <b/>
      <i/>
      <sz val="11"/>
      <name val="Arial Narrow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4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b/>
      <sz val="14"/>
      <color theme="1"/>
      <name val="Arial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u/>
      <sz val="14"/>
      <name val="Arial"/>
      <family val="2"/>
      <charset val="238"/>
    </font>
    <font>
      <b/>
      <sz val="22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theme="1"/>
      <name val="Times New Roman"/>
      <family val="2"/>
      <charset val="238"/>
    </font>
    <font>
      <sz val="14"/>
      <color indexed="8"/>
      <name val="Calibri"/>
      <family val="2"/>
      <charset val="238"/>
    </font>
    <font>
      <b/>
      <i/>
      <sz val="12"/>
      <name val="Arial"/>
      <family val="2"/>
      <charset val="238"/>
    </font>
    <font>
      <b/>
      <sz val="9"/>
      <name val="Arial CE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rgb="FF7030A0"/>
      <name val="Arial"/>
      <family val="2"/>
      <charset val="238"/>
    </font>
    <font>
      <b/>
      <i/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sz val="8"/>
      <name val="Arial CE"/>
      <family val="2"/>
      <charset val="238"/>
    </font>
    <font>
      <sz val="9"/>
      <name val="Arial"/>
      <family val="2"/>
      <charset val="238"/>
    </font>
    <font>
      <b/>
      <i/>
      <sz val="9"/>
      <color rgb="FFFF0000"/>
      <name val="Arial CE"/>
      <family val="2"/>
      <charset val="238"/>
    </font>
    <font>
      <b/>
      <sz val="8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6"/>
      <name val="Arial"/>
      <family val="2"/>
      <charset val="238"/>
    </font>
    <font>
      <sz val="11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20"/>
        <bgColor indexed="36"/>
      </patternFill>
    </fill>
    <fill>
      <patternFill patternType="solid">
        <fgColor indexed="9"/>
        <bgColor indexed="26"/>
      </patternFill>
    </fill>
    <fill>
      <patternFill patternType="solid">
        <fgColor indexed="57"/>
        <bgColor indexed="26"/>
      </patternFill>
    </fill>
    <fill>
      <patternFill patternType="solid">
        <fgColor indexed="36"/>
        <bgColor indexed="26"/>
      </patternFill>
    </fill>
    <fill>
      <patternFill patternType="solid">
        <fgColor indexed="53"/>
        <bgColor indexed="26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theme="0" tint="-0.249977111117893"/>
        <bgColor indexed="64"/>
      </patternFill>
    </fill>
  </fills>
  <borders count="2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</borders>
  <cellStyleXfs count="7">
    <xf numFmtId="0" fontId="0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61" fillId="0" borderId="0"/>
  </cellStyleXfs>
  <cellXfs count="999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4" fillId="3" borderId="3" xfId="0" applyFont="1" applyFill="1" applyBorder="1"/>
    <xf numFmtId="3" fontId="5" fillId="3" borderId="3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0" fontId="6" fillId="0" borderId="5" xfId="0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0" fontId="0" fillId="0" borderId="5" xfId="0" applyFont="1" applyBorder="1"/>
    <xf numFmtId="3" fontId="0" fillId="0" borderId="7" xfId="0" applyNumberFormat="1" applyFont="1" applyBorder="1"/>
    <xf numFmtId="3" fontId="0" fillId="0" borderId="7" xfId="0" applyNumberFormat="1" applyBorder="1"/>
    <xf numFmtId="3" fontId="0" fillId="0" borderId="7" xfId="0" applyNumberFormat="1" applyFill="1" applyBorder="1"/>
    <xf numFmtId="3" fontId="0" fillId="0" borderId="0" xfId="0" applyNumberFormat="1" applyFill="1" applyBorder="1"/>
    <xf numFmtId="0" fontId="0" fillId="0" borderId="0" xfId="0" applyBorder="1"/>
    <xf numFmtId="0" fontId="6" fillId="0" borderId="8" xfId="0" applyFont="1" applyBorder="1"/>
    <xf numFmtId="3" fontId="7" fillId="0" borderId="8" xfId="0" applyNumberFormat="1" applyFont="1" applyBorder="1"/>
    <xf numFmtId="0" fontId="0" fillId="0" borderId="7" xfId="0" applyFont="1" applyBorder="1"/>
    <xf numFmtId="3" fontId="0" fillId="0" borderId="5" xfId="0" applyNumberFormat="1" applyFill="1" applyBorder="1"/>
    <xf numFmtId="0" fontId="11" fillId="0" borderId="5" xfId="0" applyFont="1" applyBorder="1"/>
    <xf numFmtId="3" fontId="0" fillId="0" borderId="6" xfId="0" applyNumberFormat="1" applyFont="1" applyBorder="1"/>
    <xf numFmtId="3" fontId="0" fillId="0" borderId="5" xfId="0" applyNumberFormat="1" applyBorder="1"/>
    <xf numFmtId="3" fontId="0" fillId="0" borderId="9" xfId="0" applyNumberFormat="1" applyFont="1" applyBorder="1"/>
    <xf numFmtId="3" fontId="13" fillId="0" borderId="5" xfId="0" applyNumberFormat="1" applyFont="1" applyFill="1" applyBorder="1"/>
    <xf numFmtId="0" fontId="4" fillId="3" borderId="10" xfId="0" applyFont="1" applyFill="1" applyBorder="1"/>
    <xf numFmtId="3" fontId="5" fillId="3" borderId="10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4" fontId="0" fillId="0" borderId="5" xfId="0" applyNumberFormat="1" applyBorder="1"/>
    <xf numFmtId="3" fontId="13" fillId="0" borderId="7" xfId="0" applyNumberFormat="1" applyFont="1" applyBorder="1"/>
    <xf numFmtId="3" fontId="0" fillId="4" borderId="5" xfId="0" applyNumberFormat="1" applyFill="1" applyBorder="1"/>
    <xf numFmtId="3" fontId="13" fillId="0" borderId="5" xfId="0" applyNumberFormat="1" applyFont="1" applyBorder="1"/>
    <xf numFmtId="3" fontId="0" fillId="0" borderId="5" xfId="0" applyNumberFormat="1" applyFont="1" applyBorder="1"/>
    <xf numFmtId="0" fontId="0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3" fontId="7" fillId="0" borderId="12" xfId="0" applyNumberFormat="1" applyFont="1" applyBorder="1"/>
    <xf numFmtId="0" fontId="0" fillId="0" borderId="5" xfId="0" applyFont="1" applyFill="1" applyBorder="1"/>
    <xf numFmtId="3" fontId="0" fillId="0" borderId="6" xfId="0" applyNumberFormat="1" applyFont="1" applyFill="1" applyBorder="1"/>
    <xf numFmtId="4" fontId="0" fillId="4" borderId="5" xfId="0" applyNumberFormat="1" applyFill="1" applyBorder="1"/>
    <xf numFmtId="0" fontId="0" fillId="0" borderId="0" xfId="0" applyFill="1" applyBorder="1"/>
    <xf numFmtId="0" fontId="0" fillId="0" borderId="0" xfId="0" applyFill="1"/>
    <xf numFmtId="3" fontId="1" fillId="0" borderId="5" xfId="0" applyNumberFormat="1" applyFont="1" applyBorder="1"/>
    <xf numFmtId="3" fontId="0" fillId="0" borderId="6" xfId="0" applyNumberFormat="1" applyFont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3" fontId="0" fillId="0" borderId="14" xfId="0" applyNumberFormat="1" applyFont="1" applyBorder="1"/>
    <xf numFmtId="3" fontId="0" fillId="0" borderId="13" xfId="0" applyNumberFormat="1" applyBorder="1"/>
    <xf numFmtId="3" fontId="4" fillId="3" borderId="3" xfId="0" applyNumberFormat="1" applyFont="1" applyFill="1" applyBorder="1" applyAlignment="1"/>
    <xf numFmtId="3" fontId="0" fillId="0" borderId="6" xfId="0" applyNumberFormat="1" applyBorder="1"/>
    <xf numFmtId="0" fontId="0" fillId="0" borderId="7" xfId="0" applyFont="1" applyBorder="1" applyAlignment="1">
      <alignment horizontal="left"/>
    </xf>
    <xf numFmtId="3" fontId="0" fillId="0" borderId="9" xfId="0" applyNumberFormat="1" applyBorder="1"/>
    <xf numFmtId="3" fontId="4" fillId="3" borderId="10" xfId="0" applyNumberFormat="1" applyFont="1" applyFill="1" applyBorder="1" applyAlignment="1">
      <alignment horizontal="left"/>
    </xf>
    <xf numFmtId="3" fontId="5" fillId="3" borderId="9" xfId="0" applyNumberFormat="1" applyFont="1" applyFill="1" applyBorder="1" applyAlignment="1">
      <alignment horizontal="right"/>
    </xf>
    <xf numFmtId="3" fontId="1" fillId="0" borderId="13" xfId="0" applyNumberFormat="1" applyFont="1" applyBorder="1"/>
    <xf numFmtId="0" fontId="14" fillId="2" borderId="1" xfId="0" applyFont="1" applyFill="1" applyBorder="1" applyAlignment="1">
      <alignment horizontal="left"/>
    </xf>
    <xf numFmtId="3" fontId="14" fillId="2" borderId="1" xfId="0" applyNumberFormat="1" applyFont="1" applyFill="1" applyBorder="1" applyAlignment="1">
      <alignment horizontal="right"/>
    </xf>
    <xf numFmtId="3" fontId="0" fillId="0" borderId="13" xfId="0" applyNumberFormat="1" applyFont="1" applyFill="1" applyBorder="1"/>
    <xf numFmtId="0" fontId="2" fillId="5" borderId="1" xfId="0" applyFont="1" applyFill="1" applyBorder="1" applyAlignment="1">
      <alignment horizontal="left"/>
    </xf>
    <xf numFmtId="3" fontId="2" fillId="5" borderId="1" xfId="0" applyNumberFormat="1" applyFon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3" fontId="0" fillId="0" borderId="0" xfId="0" applyNumberFormat="1" applyFill="1"/>
    <xf numFmtId="0" fontId="0" fillId="0" borderId="0" xfId="0" applyAlignment="1"/>
    <xf numFmtId="0" fontId="0" fillId="0" borderId="0" xfId="0" applyFill="1" applyBorder="1" applyAlignment="1"/>
    <xf numFmtId="0" fontId="1" fillId="6" borderId="0" xfId="1" applyFill="1" applyBorder="1"/>
    <xf numFmtId="0" fontId="16" fillId="6" borderId="0" xfId="1" applyFont="1" applyFill="1" applyBorder="1"/>
    <xf numFmtId="3" fontId="16" fillId="6" borderId="0" xfId="1" applyNumberFormat="1" applyFont="1" applyFill="1" applyBorder="1"/>
    <xf numFmtId="3" fontId="1" fillId="6" borderId="0" xfId="1" applyNumberFormat="1" applyFill="1" applyBorder="1"/>
    <xf numFmtId="0" fontId="17" fillId="6" borderId="0" xfId="1" applyFont="1" applyFill="1" applyBorder="1" applyAlignment="1"/>
    <xf numFmtId="3" fontId="14" fillId="6" borderId="0" xfId="1" applyNumberFormat="1" applyFont="1" applyFill="1" applyBorder="1"/>
    <xf numFmtId="0" fontId="1" fillId="6" borderId="0" xfId="1" applyFont="1" applyFill="1" applyBorder="1" applyAlignment="1"/>
    <xf numFmtId="0" fontId="18" fillId="6" borderId="0" xfId="1" applyFont="1" applyFill="1" applyBorder="1"/>
    <xf numFmtId="0" fontId="19" fillId="6" borderId="0" xfId="1" applyFont="1" applyFill="1" applyBorder="1"/>
    <xf numFmtId="3" fontId="18" fillId="6" borderId="0" xfId="1" applyNumberFormat="1" applyFont="1" applyFill="1" applyBorder="1"/>
    <xf numFmtId="3" fontId="19" fillId="6" borderId="0" xfId="1" applyNumberFormat="1" applyFont="1" applyFill="1" applyBorder="1"/>
    <xf numFmtId="3" fontId="1" fillId="6" borderId="0" xfId="1" applyNumberFormat="1" applyFill="1" applyAlignment="1">
      <alignment horizontal="center"/>
    </xf>
    <xf numFmtId="0" fontId="11" fillId="6" borderId="0" xfId="1" applyFont="1" applyFill="1" applyBorder="1" applyAlignment="1"/>
    <xf numFmtId="0" fontId="20" fillId="6" borderId="0" xfId="1" applyFont="1" applyFill="1" applyBorder="1" applyAlignment="1"/>
    <xf numFmtId="0" fontId="7" fillId="6" borderId="0" xfId="1" applyFont="1" applyFill="1" applyBorder="1"/>
    <xf numFmtId="3" fontId="1" fillId="6" borderId="0" xfId="1" applyNumberFormat="1" applyFont="1" applyFill="1" applyBorder="1"/>
    <xf numFmtId="0" fontId="1" fillId="6" borderId="0" xfId="1" applyFont="1" applyFill="1" applyBorder="1"/>
    <xf numFmtId="0" fontId="11" fillId="6" borderId="15" xfId="1" applyFont="1" applyFill="1" applyBorder="1"/>
    <xf numFmtId="0" fontId="11" fillId="6" borderId="16" xfId="1" applyFont="1" applyFill="1" applyBorder="1"/>
    <xf numFmtId="3" fontId="11" fillId="6" borderId="16" xfId="1" applyNumberFormat="1" applyFont="1" applyFill="1" applyBorder="1"/>
    <xf numFmtId="0" fontId="1" fillId="6" borderId="16" xfId="1" applyFont="1" applyFill="1" applyBorder="1"/>
    <xf numFmtId="3" fontId="11" fillId="6" borderId="16" xfId="1" applyNumberFormat="1" applyFont="1" applyFill="1" applyBorder="1" applyAlignment="1">
      <alignment horizontal="right"/>
    </xf>
    <xf numFmtId="3" fontId="1" fillId="6" borderId="16" xfId="1" applyNumberFormat="1" applyFont="1" applyFill="1" applyBorder="1"/>
    <xf numFmtId="0" fontId="23" fillId="6" borderId="17" xfId="1" applyFont="1" applyFill="1" applyBorder="1" applyAlignment="1">
      <alignment horizontal="left"/>
    </xf>
    <xf numFmtId="0" fontId="24" fillId="6" borderId="18" xfId="1" applyFont="1" applyFill="1" applyBorder="1" applyAlignment="1"/>
    <xf numFmtId="3" fontId="1" fillId="6" borderId="17" xfId="1" applyNumberFormat="1" applyFont="1" applyFill="1" applyBorder="1"/>
    <xf numFmtId="3" fontId="1" fillId="6" borderId="19" xfId="1" applyNumberFormat="1" applyFont="1" applyFill="1" applyBorder="1"/>
    <xf numFmtId="3" fontId="1" fillId="6" borderId="18" xfId="1" applyNumberFormat="1" applyFont="1" applyFill="1" applyBorder="1"/>
    <xf numFmtId="3" fontId="1" fillId="6" borderId="20" xfId="1" applyNumberFormat="1" applyFont="1" applyFill="1" applyBorder="1"/>
    <xf numFmtId="3" fontId="1" fillId="6" borderId="21" xfId="1" applyNumberFormat="1" applyFont="1" applyFill="1" applyBorder="1"/>
    <xf numFmtId="3" fontId="1" fillId="6" borderId="19" xfId="1" applyNumberFormat="1" applyFill="1" applyBorder="1"/>
    <xf numFmtId="0" fontId="25" fillId="6" borderId="0" xfId="1" applyFont="1" applyFill="1" applyBorder="1" applyAlignment="1"/>
    <xf numFmtId="0" fontId="24" fillId="6" borderId="18" xfId="1" applyFont="1" applyFill="1" applyBorder="1"/>
    <xf numFmtId="0" fontId="23" fillId="6" borderId="22" xfId="1" applyFont="1" applyFill="1" applyBorder="1" applyAlignment="1">
      <alignment horizontal="left"/>
    </xf>
    <xf numFmtId="3" fontId="1" fillId="6" borderId="22" xfId="1" applyNumberFormat="1" applyFont="1" applyFill="1" applyBorder="1"/>
    <xf numFmtId="3" fontId="1" fillId="6" borderId="23" xfId="1" applyNumberFormat="1" applyFont="1" applyFill="1" applyBorder="1"/>
    <xf numFmtId="3" fontId="1" fillId="6" borderId="24" xfId="1" applyNumberFormat="1" applyFont="1" applyFill="1" applyBorder="1"/>
    <xf numFmtId="3" fontId="1" fillId="6" borderId="25" xfId="1" applyNumberFormat="1" applyFont="1" applyFill="1" applyBorder="1"/>
    <xf numFmtId="3" fontId="1" fillId="6" borderId="26" xfId="1" applyNumberFormat="1" applyFont="1" applyFill="1" applyBorder="1"/>
    <xf numFmtId="0" fontId="24" fillId="6" borderId="20" xfId="1" applyFont="1" applyFill="1" applyBorder="1"/>
    <xf numFmtId="3" fontId="11" fillId="6" borderId="0" xfId="1" applyNumberFormat="1" applyFont="1" applyFill="1" applyBorder="1" applyAlignment="1">
      <alignment horizontal="right"/>
    </xf>
    <xf numFmtId="0" fontId="24" fillId="6" borderId="6" xfId="1" applyFont="1" applyFill="1" applyBorder="1"/>
    <xf numFmtId="0" fontId="24" fillId="6" borderId="27" xfId="1" applyFont="1" applyFill="1" applyBorder="1"/>
    <xf numFmtId="3" fontId="1" fillId="6" borderId="28" xfId="1" applyNumberFormat="1" applyFont="1" applyFill="1" applyBorder="1"/>
    <xf numFmtId="3" fontId="1" fillId="6" borderId="29" xfId="1" applyNumberFormat="1" applyFont="1" applyFill="1" applyBorder="1"/>
    <xf numFmtId="3" fontId="1" fillId="6" borderId="27" xfId="1" applyNumberFormat="1" applyFont="1" applyFill="1" applyBorder="1"/>
    <xf numFmtId="0" fontId="6" fillId="6" borderId="0" xfId="1" applyFont="1" applyFill="1" applyBorder="1" applyAlignment="1"/>
    <xf numFmtId="0" fontId="26" fillId="6" borderId="20" xfId="1" applyFont="1" applyFill="1" applyBorder="1"/>
    <xf numFmtId="3" fontId="6" fillId="6" borderId="0" xfId="1" applyNumberFormat="1" applyFont="1" applyFill="1" applyBorder="1" applyAlignment="1">
      <alignment horizontal="right"/>
    </xf>
    <xf numFmtId="0" fontId="27" fillId="6" borderId="20" xfId="1" applyFont="1" applyFill="1" applyBorder="1"/>
    <xf numFmtId="0" fontId="28" fillId="6" borderId="27" xfId="1" applyFont="1" applyFill="1" applyBorder="1"/>
    <xf numFmtId="3" fontId="1" fillId="6" borderId="30" xfId="1" applyNumberFormat="1" applyFont="1" applyFill="1" applyBorder="1"/>
    <xf numFmtId="0" fontId="1" fillId="6" borderId="17" xfId="1" applyFill="1" applyBorder="1"/>
    <xf numFmtId="0" fontId="1" fillId="6" borderId="20" xfId="1" applyFont="1" applyFill="1" applyBorder="1"/>
    <xf numFmtId="0" fontId="1" fillId="6" borderId="22" xfId="1" applyFill="1" applyBorder="1"/>
    <xf numFmtId="0" fontId="1" fillId="6" borderId="27" xfId="1" applyFont="1" applyFill="1" applyBorder="1"/>
    <xf numFmtId="0" fontId="1" fillId="0" borderId="0" xfId="1"/>
    <xf numFmtId="3" fontId="1" fillId="0" borderId="0" xfId="1" applyNumberFormat="1"/>
    <xf numFmtId="0" fontId="6" fillId="0" borderId="3" xfId="1" applyFont="1" applyBorder="1"/>
    <xf numFmtId="3" fontId="7" fillId="0" borderId="3" xfId="1" applyNumberFormat="1" applyFont="1" applyFill="1" applyBorder="1" applyAlignment="1">
      <alignment horizontal="center"/>
    </xf>
    <xf numFmtId="0" fontId="2" fillId="0" borderId="10" xfId="1" applyFont="1" applyBorder="1"/>
    <xf numFmtId="3" fontId="33" fillId="0" borderId="10" xfId="1" applyNumberFormat="1" applyFont="1" applyBorder="1"/>
    <xf numFmtId="3" fontId="34" fillId="0" borderId="10" xfId="1" applyNumberFormat="1" applyFont="1" applyFill="1" applyBorder="1"/>
    <xf numFmtId="0" fontId="2" fillId="0" borderId="31" xfId="1" applyFont="1" applyBorder="1"/>
    <xf numFmtId="3" fontId="33" fillId="0" borderId="31" xfId="1" applyNumberFormat="1" applyFont="1" applyBorder="1"/>
    <xf numFmtId="3" fontId="34" fillId="0" borderId="31" xfId="1" applyNumberFormat="1" applyFont="1" applyFill="1" applyBorder="1"/>
    <xf numFmtId="0" fontId="6" fillId="0" borderId="0" xfId="1" applyFont="1"/>
    <xf numFmtId="3" fontId="1" fillId="0" borderId="0" xfId="1" applyNumberFormat="1" applyFill="1"/>
    <xf numFmtId="0" fontId="35" fillId="0" borderId="3" xfId="1" applyFont="1" applyBorder="1"/>
    <xf numFmtId="3" fontId="36" fillId="0" borderId="3" xfId="1" applyNumberFormat="1" applyFont="1" applyBorder="1"/>
    <xf numFmtId="3" fontId="37" fillId="0" borderId="3" xfId="1" applyNumberFormat="1" applyFont="1" applyFill="1" applyBorder="1"/>
    <xf numFmtId="0" fontId="35" fillId="0" borderId="10" xfId="1" applyFont="1" applyBorder="1"/>
    <xf numFmtId="3" fontId="36" fillId="0" borderId="10" xfId="1" applyNumberFormat="1" applyFont="1" applyBorder="1"/>
    <xf numFmtId="3" fontId="37" fillId="0" borderId="10" xfId="1" applyNumberFormat="1" applyFont="1" applyFill="1" applyBorder="1"/>
    <xf numFmtId="0" fontId="35" fillId="0" borderId="31" xfId="1" applyFont="1" applyBorder="1"/>
    <xf numFmtId="3" fontId="36" fillId="0" borderId="31" xfId="1" applyNumberFormat="1" applyFont="1" applyBorder="1"/>
    <xf numFmtId="3" fontId="37" fillId="0" borderId="31" xfId="1" applyNumberFormat="1" applyFont="1" applyFill="1" applyBorder="1"/>
    <xf numFmtId="0" fontId="11" fillId="0" borderId="0" xfId="1" applyFont="1" applyFill="1" applyBorder="1" applyAlignment="1"/>
    <xf numFmtId="0" fontId="1" fillId="0" borderId="0" xfId="1" applyFill="1" applyBorder="1"/>
    <xf numFmtId="3" fontId="1" fillId="0" borderId="0" xfId="1" applyNumberFormat="1" applyFont="1" applyFill="1" applyBorder="1"/>
    <xf numFmtId="0" fontId="25" fillId="0" borderId="0" xfId="1" applyFont="1" applyFill="1" applyBorder="1" applyAlignment="1"/>
    <xf numFmtId="0" fontId="1" fillId="0" borderId="0" xfId="1" applyFont="1" applyFill="1" applyBorder="1"/>
    <xf numFmtId="0" fontId="6" fillId="0" borderId="0" xfId="1" applyFont="1" applyFill="1" applyBorder="1" applyAlignment="1"/>
    <xf numFmtId="0" fontId="7" fillId="0" borderId="0" xfId="1" applyFont="1" applyFill="1" applyBorder="1"/>
    <xf numFmtId="3" fontId="11" fillId="0" borderId="0" xfId="1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0" fillId="0" borderId="55" xfId="0" applyNumberFormat="1" applyFill="1" applyBorder="1"/>
    <xf numFmtId="0" fontId="0" fillId="0" borderId="5" xfId="0" applyFill="1" applyBorder="1" applyAlignment="1">
      <alignment horizontal="left"/>
    </xf>
    <xf numFmtId="0" fontId="23" fillId="6" borderId="28" xfId="1" applyFont="1" applyFill="1" applyBorder="1" applyAlignment="1">
      <alignment horizontal="left"/>
    </xf>
    <xf numFmtId="0" fontId="24" fillId="6" borderId="26" xfId="1" applyFont="1" applyFill="1" applyBorder="1"/>
    <xf numFmtId="49" fontId="21" fillId="7" borderId="50" xfId="1" applyNumberFormat="1" applyFont="1" applyFill="1" applyBorder="1" applyAlignment="1">
      <alignment horizontal="center" vertical="center" wrapText="1"/>
    </xf>
    <xf numFmtId="3" fontId="21" fillId="7" borderId="52" xfId="1" applyNumberFormat="1" applyFont="1" applyFill="1" applyBorder="1" applyAlignment="1">
      <alignment horizontal="center" vertical="center" wrapText="1"/>
    </xf>
    <xf numFmtId="49" fontId="21" fillId="7" borderId="22" xfId="1" applyNumberFormat="1" applyFont="1" applyFill="1" applyBorder="1" applyAlignment="1">
      <alignment horizontal="center" vertical="center" wrapText="1"/>
    </xf>
    <xf numFmtId="49" fontId="21" fillId="7" borderId="23" xfId="1" applyNumberFormat="1" applyFont="1" applyFill="1" applyBorder="1" applyAlignment="1">
      <alignment vertical="center" wrapText="1"/>
    </xf>
    <xf numFmtId="49" fontId="21" fillId="7" borderId="23" xfId="1" applyNumberFormat="1" applyFont="1" applyFill="1" applyBorder="1" applyAlignment="1">
      <alignment horizontal="center" vertical="center" wrapText="1"/>
    </xf>
    <xf numFmtId="49" fontId="21" fillId="7" borderId="24" xfId="1" applyNumberFormat="1" applyFont="1" applyFill="1" applyBorder="1" applyAlignment="1">
      <alignment horizontal="center" vertical="center" wrapText="1"/>
    </xf>
    <xf numFmtId="49" fontId="21" fillId="7" borderId="27" xfId="1" applyNumberFormat="1" applyFont="1" applyFill="1" applyBorder="1" applyAlignment="1">
      <alignment horizontal="center" vertical="center" wrapText="1"/>
    </xf>
    <xf numFmtId="3" fontId="21" fillId="7" borderId="29" xfId="1" applyNumberFormat="1" applyFont="1" applyFill="1" applyBorder="1" applyAlignment="1">
      <alignment horizontal="center" vertical="center" wrapText="1"/>
    </xf>
    <xf numFmtId="3" fontId="21" fillId="7" borderId="23" xfId="1" applyNumberFormat="1" applyFont="1" applyFill="1" applyBorder="1" applyAlignment="1">
      <alignment vertical="center" wrapText="1"/>
    </xf>
    <xf numFmtId="3" fontId="21" fillId="7" borderId="23" xfId="1" applyNumberFormat="1" applyFont="1" applyFill="1" applyBorder="1" applyAlignment="1">
      <alignment horizontal="center" vertical="center" wrapText="1"/>
    </xf>
    <xf numFmtId="3" fontId="21" fillId="7" borderId="27" xfId="1" applyNumberFormat="1" applyFont="1" applyFill="1" applyBorder="1" applyAlignment="1">
      <alignment horizontal="center" vertical="center" wrapText="1"/>
    </xf>
    <xf numFmtId="0" fontId="6" fillId="8" borderId="34" xfId="1" applyFont="1" applyFill="1" applyBorder="1"/>
    <xf numFmtId="0" fontId="6" fillId="8" borderId="48" xfId="1" applyFont="1" applyFill="1" applyBorder="1"/>
    <xf numFmtId="3" fontId="6" fillId="8" borderId="34" xfId="1" applyNumberFormat="1" applyFont="1" applyFill="1" applyBorder="1" applyAlignment="1">
      <alignment horizontal="right"/>
    </xf>
    <xf numFmtId="3" fontId="6" fillId="8" borderId="42" xfId="1" applyNumberFormat="1" applyFont="1" applyFill="1" applyBorder="1" applyAlignment="1">
      <alignment horizontal="right"/>
    </xf>
    <xf numFmtId="3" fontId="6" fillId="8" borderId="41" xfId="1" applyNumberFormat="1" applyFont="1" applyFill="1" applyBorder="1" applyAlignment="1">
      <alignment horizontal="right"/>
    </xf>
    <xf numFmtId="3" fontId="6" fillId="8" borderId="48" xfId="1" applyNumberFormat="1" applyFont="1" applyFill="1" applyBorder="1" applyAlignment="1">
      <alignment horizontal="right"/>
    </xf>
    <xf numFmtId="3" fontId="6" fillId="8" borderId="43" xfId="1" applyNumberFormat="1" applyFont="1" applyFill="1" applyBorder="1" applyAlignment="1">
      <alignment horizontal="right"/>
    </xf>
    <xf numFmtId="0" fontId="22" fillId="9" borderId="50" xfId="1" applyFont="1" applyFill="1" applyBorder="1" applyAlignment="1">
      <alignment horizontal="left"/>
    </xf>
    <xf numFmtId="0" fontId="23" fillId="9" borderId="35" xfId="1" applyFont="1" applyFill="1" applyBorder="1" applyAlignment="1">
      <alignment horizontal="left"/>
    </xf>
    <xf numFmtId="3" fontId="7" fillId="9" borderId="50" xfId="1" applyNumberFormat="1" applyFont="1" applyFill="1" applyBorder="1"/>
    <xf numFmtId="3" fontId="7" fillId="9" borderId="47" xfId="1" applyNumberFormat="1" applyFont="1" applyFill="1" applyBorder="1"/>
    <xf numFmtId="3" fontId="7" fillId="9" borderId="35" xfId="1" applyNumberFormat="1" applyFont="1" applyFill="1" applyBorder="1"/>
    <xf numFmtId="3" fontId="7" fillId="9" borderId="51" xfId="1" applyNumberFormat="1" applyFont="1" applyFill="1" applyBorder="1"/>
    <xf numFmtId="3" fontId="7" fillId="9" borderId="52" xfId="1" applyNumberFormat="1" applyFont="1" applyFill="1" applyBorder="1"/>
    <xf numFmtId="0" fontId="22" fillId="9" borderId="50" xfId="1" applyFont="1" applyFill="1" applyBorder="1"/>
    <xf numFmtId="0" fontId="23" fillId="9" borderId="51" xfId="1" applyFont="1" applyFill="1" applyBorder="1"/>
    <xf numFmtId="0" fontId="22" fillId="9" borderId="44" xfId="1" applyFont="1" applyFill="1" applyBorder="1"/>
    <xf numFmtId="0" fontId="25" fillId="9" borderId="57" xfId="1" applyFont="1" applyFill="1" applyBorder="1" applyAlignment="1"/>
    <xf numFmtId="0" fontId="25" fillId="9" borderId="51" xfId="1" applyFont="1" applyFill="1" applyBorder="1"/>
    <xf numFmtId="0" fontId="25" fillId="9" borderId="51" xfId="1" applyFont="1" applyFill="1" applyBorder="1" applyAlignment="1"/>
    <xf numFmtId="0" fontId="22" fillId="9" borderId="54" xfId="1" applyFont="1" applyFill="1" applyBorder="1"/>
    <xf numFmtId="0" fontId="22" fillId="9" borderId="51" xfId="1" applyFont="1" applyFill="1" applyBorder="1"/>
    <xf numFmtId="0" fontId="22" fillId="9" borderId="34" xfId="1" applyFont="1" applyFill="1" applyBorder="1"/>
    <xf numFmtId="0" fontId="32" fillId="9" borderId="48" xfId="1" applyFont="1" applyFill="1" applyBorder="1"/>
    <xf numFmtId="3" fontId="7" fillId="9" borderId="40" xfId="1" applyNumberFormat="1" applyFont="1" applyFill="1" applyBorder="1"/>
    <xf numFmtId="3" fontId="7" fillId="9" borderId="38" xfId="1" applyNumberFormat="1" applyFont="1" applyFill="1" applyBorder="1"/>
    <xf numFmtId="3" fontId="7" fillId="9" borderId="37" xfId="1" applyNumberFormat="1" applyFont="1" applyFill="1" applyBorder="1"/>
    <xf numFmtId="3" fontId="7" fillId="9" borderId="58" xfId="1" applyNumberFormat="1" applyFont="1" applyFill="1" applyBorder="1"/>
    <xf numFmtId="3" fontId="7" fillId="9" borderId="59" xfId="1" applyNumberFormat="1" applyFont="1" applyFill="1" applyBorder="1"/>
    <xf numFmtId="3" fontId="7" fillId="9" borderId="49" xfId="1" applyNumberFormat="1" applyFont="1" applyFill="1" applyBorder="1"/>
    <xf numFmtId="0" fontId="23" fillId="10" borderId="17" xfId="1" applyFont="1" applyFill="1" applyBorder="1" applyAlignment="1">
      <alignment horizontal="left"/>
    </xf>
    <xf numFmtId="0" fontId="24" fillId="10" borderId="18" xfId="1" applyFont="1" applyFill="1" applyBorder="1" applyAlignment="1"/>
    <xf numFmtId="3" fontId="1" fillId="10" borderId="17" xfId="1" applyNumberFormat="1" applyFont="1" applyFill="1" applyBorder="1"/>
    <xf numFmtId="3" fontId="1" fillId="10" borderId="19" xfId="1" applyNumberFormat="1" applyFont="1" applyFill="1" applyBorder="1"/>
    <xf numFmtId="3" fontId="1" fillId="10" borderId="18" xfId="1" applyNumberFormat="1" applyFont="1" applyFill="1" applyBorder="1"/>
    <xf numFmtId="3" fontId="1" fillId="10" borderId="20" xfId="1" applyNumberFormat="1" applyFont="1" applyFill="1" applyBorder="1"/>
    <xf numFmtId="3" fontId="1" fillId="10" borderId="21" xfId="1" applyNumberFormat="1" applyFont="1" applyFill="1" applyBorder="1"/>
    <xf numFmtId="0" fontId="24" fillId="10" borderId="18" xfId="1" applyFont="1" applyFill="1" applyBorder="1"/>
    <xf numFmtId="0" fontId="23" fillId="10" borderId="22" xfId="1" applyFont="1" applyFill="1" applyBorder="1" applyAlignment="1">
      <alignment horizontal="left"/>
    </xf>
    <xf numFmtId="0" fontId="24" fillId="10" borderId="24" xfId="1" applyFont="1" applyFill="1" applyBorder="1"/>
    <xf numFmtId="3" fontId="1" fillId="10" borderId="22" xfId="1" applyNumberFormat="1" applyFont="1" applyFill="1" applyBorder="1"/>
    <xf numFmtId="3" fontId="1" fillId="10" borderId="23" xfId="1" applyNumberFormat="1" applyFont="1" applyFill="1" applyBorder="1"/>
    <xf numFmtId="3" fontId="1" fillId="10" borderId="24" xfId="1" applyNumberFormat="1" applyFont="1" applyFill="1" applyBorder="1"/>
    <xf numFmtId="3" fontId="1" fillId="10" borderId="25" xfId="1" applyNumberFormat="1" applyFont="1" applyFill="1" applyBorder="1"/>
    <xf numFmtId="3" fontId="1" fillId="10" borderId="26" xfId="1" applyNumberFormat="1" applyFont="1" applyFill="1" applyBorder="1"/>
    <xf numFmtId="3" fontId="1" fillId="10" borderId="45" xfId="1" applyNumberFormat="1" applyFont="1" applyFill="1" applyBorder="1"/>
    <xf numFmtId="0" fontId="24" fillId="10" borderId="20" xfId="1" applyFont="1" applyFill="1" applyBorder="1"/>
    <xf numFmtId="0" fontId="24" fillId="10" borderId="27" xfId="1" applyFont="1" applyFill="1" applyBorder="1"/>
    <xf numFmtId="3" fontId="1" fillId="10" borderId="28" xfId="1" applyNumberFormat="1" applyFont="1" applyFill="1" applyBorder="1"/>
    <xf numFmtId="3" fontId="1" fillId="10" borderId="29" xfId="1" applyNumberFormat="1" applyFont="1" applyFill="1" applyBorder="1"/>
    <xf numFmtId="3" fontId="1" fillId="10" borderId="27" xfId="1" applyNumberFormat="1" applyFont="1" applyFill="1" applyBorder="1"/>
    <xf numFmtId="0" fontId="26" fillId="10" borderId="20" xfId="1" applyFont="1" applyFill="1" applyBorder="1"/>
    <xf numFmtId="0" fontId="23" fillId="10" borderId="22" xfId="1" applyFont="1" applyFill="1" applyBorder="1"/>
    <xf numFmtId="0" fontId="26" fillId="10" borderId="27" xfId="1" applyFont="1" applyFill="1" applyBorder="1"/>
    <xf numFmtId="0" fontId="23" fillId="10" borderId="36" xfId="1" applyFont="1" applyFill="1" applyBorder="1" applyAlignment="1">
      <alignment horizontal="left"/>
    </xf>
    <xf numFmtId="0" fontId="23" fillId="10" borderId="17" xfId="1" applyFont="1" applyFill="1" applyBorder="1"/>
    <xf numFmtId="0" fontId="24" fillId="10" borderId="20" xfId="1" applyFont="1" applyFill="1" applyBorder="1" applyAlignment="1"/>
    <xf numFmtId="0" fontId="27" fillId="10" borderId="20" xfId="1" applyFont="1" applyFill="1" applyBorder="1"/>
    <xf numFmtId="0" fontId="23" fillId="10" borderId="36" xfId="1" applyFont="1" applyFill="1" applyBorder="1"/>
    <xf numFmtId="0" fontId="24" fillId="10" borderId="14" xfId="1" applyFont="1" applyFill="1" applyBorder="1"/>
    <xf numFmtId="3" fontId="1" fillId="10" borderId="19" xfId="1" applyNumberFormat="1" applyFill="1" applyBorder="1"/>
    <xf numFmtId="0" fontId="29" fillId="10" borderId="17" xfId="1" applyFont="1" applyFill="1" applyBorder="1"/>
    <xf numFmtId="0" fontId="30" fillId="10" borderId="20" xfId="1" applyFont="1" applyFill="1" applyBorder="1"/>
    <xf numFmtId="0" fontId="29" fillId="10" borderId="15" xfId="1" applyFont="1" applyFill="1" applyBorder="1"/>
    <xf numFmtId="0" fontId="30" fillId="10" borderId="53" xfId="1" applyFont="1" applyFill="1" applyBorder="1"/>
    <xf numFmtId="3" fontId="11" fillId="10" borderId="24" xfId="1" applyNumberFormat="1" applyFont="1" applyFill="1" applyBorder="1" applyAlignment="1">
      <alignment horizontal="right"/>
    </xf>
    <xf numFmtId="3" fontId="11" fillId="10" borderId="28" xfId="1" applyNumberFormat="1" applyFont="1" applyFill="1" applyBorder="1" applyAlignment="1">
      <alignment horizontal="right"/>
    </xf>
    <xf numFmtId="3" fontId="11" fillId="10" borderId="25" xfId="1" applyNumberFormat="1" applyFont="1" applyFill="1" applyBorder="1" applyAlignment="1">
      <alignment horizontal="right"/>
    </xf>
    <xf numFmtId="3" fontId="11" fillId="10" borderId="26" xfId="1" applyNumberFormat="1" applyFont="1" applyFill="1" applyBorder="1" applyAlignment="1">
      <alignment horizontal="right"/>
    </xf>
    <xf numFmtId="3" fontId="11" fillId="10" borderId="27" xfId="1" applyNumberFormat="1" applyFont="1" applyFill="1" applyBorder="1" applyAlignment="1">
      <alignment horizontal="right"/>
    </xf>
    <xf numFmtId="0" fontId="31" fillId="10" borderId="17" xfId="1" applyFont="1" applyFill="1" applyBorder="1"/>
    <xf numFmtId="0" fontId="31" fillId="10" borderId="28" xfId="1" applyFont="1" applyFill="1" applyBorder="1"/>
    <xf numFmtId="0" fontId="26" fillId="10" borderId="26" xfId="1" applyFont="1" applyFill="1" applyBorder="1"/>
    <xf numFmtId="3" fontId="1" fillId="10" borderId="25" xfId="1" applyNumberFormat="1" applyFill="1" applyBorder="1"/>
    <xf numFmtId="3" fontId="1" fillId="10" borderId="30" xfId="1" applyNumberFormat="1" applyFont="1" applyFill="1" applyBorder="1"/>
    <xf numFmtId="0" fontId="31" fillId="10" borderId="22" xfId="1" applyFont="1" applyFill="1" applyBorder="1"/>
    <xf numFmtId="0" fontId="0" fillId="0" borderId="5" xfId="0" applyBorder="1"/>
    <xf numFmtId="3" fontId="40" fillId="11" borderId="60" xfId="1" applyNumberFormat="1" applyFont="1" applyFill="1" applyBorder="1"/>
    <xf numFmtId="3" fontId="40" fillId="11" borderId="61" xfId="1" applyNumberFormat="1" applyFont="1" applyFill="1" applyBorder="1"/>
    <xf numFmtId="3" fontId="40" fillId="11" borderId="62" xfId="1" applyNumberFormat="1" applyFont="1" applyFill="1" applyBorder="1"/>
    <xf numFmtId="3" fontId="1" fillId="12" borderId="63" xfId="1" applyNumberFormat="1" applyFont="1" applyFill="1" applyBorder="1"/>
    <xf numFmtId="3" fontId="1" fillId="12" borderId="56" xfId="1" applyNumberFormat="1" applyFont="1" applyFill="1" applyBorder="1"/>
    <xf numFmtId="3" fontId="1" fillId="12" borderId="64" xfId="1" applyNumberFormat="1" applyFont="1" applyFill="1" applyBorder="1"/>
    <xf numFmtId="3" fontId="1" fillId="0" borderId="56" xfId="1" applyNumberFormat="1" applyFont="1" applyFill="1" applyBorder="1"/>
    <xf numFmtId="3" fontId="1" fillId="0" borderId="64" xfId="1" applyNumberFormat="1" applyFont="1" applyFill="1" applyBorder="1"/>
    <xf numFmtId="3" fontId="1" fillId="12" borderId="65" xfId="1" applyNumberFormat="1" applyFont="1" applyFill="1" applyBorder="1"/>
    <xf numFmtId="3" fontId="1" fillId="12" borderId="66" xfId="1" applyNumberFormat="1" applyFont="1" applyFill="1" applyBorder="1"/>
    <xf numFmtId="3" fontId="1" fillId="12" borderId="67" xfId="1" applyNumberFormat="1" applyFont="1" applyFill="1" applyBorder="1"/>
    <xf numFmtId="3" fontId="7" fillId="11" borderId="60" xfId="1" applyNumberFormat="1" applyFont="1" applyFill="1" applyBorder="1"/>
    <xf numFmtId="3" fontId="7" fillId="11" borderId="61" xfId="1" applyNumberFormat="1" applyFont="1" applyFill="1" applyBorder="1"/>
    <xf numFmtId="3" fontId="1" fillId="12" borderId="68" xfId="1" applyNumberFormat="1" applyFont="1" applyFill="1" applyBorder="1"/>
    <xf numFmtId="3" fontId="1" fillId="12" borderId="69" xfId="1" applyNumberFormat="1" applyFont="1" applyFill="1" applyBorder="1"/>
    <xf numFmtId="3" fontId="1" fillId="12" borderId="70" xfId="1" applyNumberFormat="1" applyFont="1" applyFill="1" applyBorder="1"/>
    <xf numFmtId="3" fontId="7" fillId="11" borderId="62" xfId="1" applyNumberFormat="1" applyFont="1" applyFill="1" applyBorder="1"/>
    <xf numFmtId="3" fontId="41" fillId="0" borderId="56" xfId="1" applyNumberFormat="1" applyFont="1" applyFill="1" applyBorder="1"/>
    <xf numFmtId="3" fontId="41" fillId="0" borderId="64" xfId="1" applyNumberFormat="1" applyFont="1" applyFill="1" applyBorder="1"/>
    <xf numFmtId="3" fontId="41" fillId="12" borderId="69" xfId="1" applyNumberFormat="1" applyFont="1" applyFill="1" applyBorder="1"/>
    <xf numFmtId="3" fontId="41" fillId="12" borderId="70" xfId="1" applyNumberFormat="1" applyFont="1" applyFill="1" applyBorder="1"/>
    <xf numFmtId="3" fontId="1" fillId="0" borderId="69" xfId="1" applyNumberFormat="1" applyFont="1" applyFill="1" applyBorder="1"/>
    <xf numFmtId="3" fontId="1" fillId="0" borderId="70" xfId="1" applyNumberFormat="1" applyFont="1" applyFill="1" applyBorder="1"/>
    <xf numFmtId="3" fontId="1" fillId="13" borderId="56" xfId="1" applyNumberFormat="1" applyFont="1" applyFill="1" applyBorder="1"/>
    <xf numFmtId="3" fontId="1" fillId="13" borderId="64" xfId="1" applyNumberFormat="1" applyFont="1" applyFill="1" applyBorder="1"/>
    <xf numFmtId="3" fontId="42" fillId="0" borderId="64" xfId="1" applyNumberFormat="1" applyFont="1" applyFill="1" applyBorder="1"/>
    <xf numFmtId="3" fontId="42" fillId="0" borderId="56" xfId="1" applyNumberFormat="1" applyFont="1" applyFill="1" applyBorder="1"/>
    <xf numFmtId="3" fontId="42" fillId="12" borderId="56" xfId="1" applyNumberFormat="1" applyFont="1" applyFill="1" applyBorder="1"/>
    <xf numFmtId="3" fontId="7" fillId="11" borderId="71" xfId="1" applyNumberFormat="1" applyFont="1" applyFill="1" applyBorder="1"/>
    <xf numFmtId="3" fontId="1" fillId="12" borderId="72" xfId="1" applyNumberFormat="1" applyFont="1" applyFill="1" applyBorder="1"/>
    <xf numFmtId="3" fontId="1" fillId="12" borderId="73" xfId="1" applyNumberFormat="1" applyFont="1" applyFill="1" applyBorder="1"/>
    <xf numFmtId="3" fontId="43" fillId="12" borderId="70" xfId="1" applyNumberFormat="1" applyFont="1" applyFill="1" applyBorder="1" applyAlignment="1">
      <alignment horizontal="right"/>
    </xf>
    <xf numFmtId="3" fontId="7" fillId="11" borderId="74" xfId="1" applyNumberFormat="1" applyFont="1" applyFill="1" applyBorder="1"/>
    <xf numFmtId="3" fontId="7" fillId="11" borderId="75" xfId="1" applyNumberFormat="1" applyFont="1" applyFill="1" applyBorder="1"/>
    <xf numFmtId="3" fontId="1" fillId="0" borderId="63" xfId="1" applyNumberFormat="1" applyFont="1" applyFill="1" applyBorder="1"/>
    <xf numFmtId="3" fontId="1" fillId="0" borderId="68" xfId="1" applyNumberFormat="1" applyFont="1" applyFill="1" applyBorder="1"/>
    <xf numFmtId="3" fontId="1" fillId="6" borderId="45" xfId="1" applyNumberFormat="1" applyFont="1" applyFill="1" applyBorder="1"/>
    <xf numFmtId="3" fontId="43" fillId="0" borderId="76" xfId="1" applyNumberFormat="1" applyFont="1" applyFill="1" applyBorder="1"/>
    <xf numFmtId="3" fontId="1" fillId="0" borderId="77" xfId="1" applyNumberFormat="1" applyFont="1" applyFill="1" applyBorder="1"/>
    <xf numFmtId="3" fontId="11" fillId="0" borderId="77" xfId="1" applyNumberFormat="1" applyFont="1" applyFill="1" applyBorder="1" applyAlignment="1">
      <alignment horizontal="right"/>
    </xf>
    <xf numFmtId="3" fontId="20" fillId="0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/>
    </xf>
    <xf numFmtId="3" fontId="1" fillId="0" borderId="0" xfId="1" applyNumberFormat="1" applyFill="1" applyBorder="1"/>
    <xf numFmtId="0" fontId="11" fillId="0" borderId="15" xfId="1" applyFont="1" applyFill="1" applyBorder="1"/>
    <xf numFmtId="0" fontId="11" fillId="0" borderId="53" xfId="1" applyFont="1" applyFill="1" applyBorder="1"/>
    <xf numFmtId="0" fontId="49" fillId="0" borderId="0" xfId="1" applyFont="1"/>
    <xf numFmtId="3" fontId="52" fillId="0" borderId="3" xfId="1" applyNumberFormat="1" applyFont="1" applyFill="1" applyBorder="1"/>
    <xf numFmtId="3" fontId="52" fillId="0" borderId="10" xfId="1" applyNumberFormat="1" applyFont="1" applyFill="1" applyBorder="1"/>
    <xf numFmtId="3" fontId="51" fillId="0" borderId="56" xfId="1" applyNumberFormat="1" applyFont="1" applyFill="1" applyBorder="1"/>
    <xf numFmtId="3" fontId="51" fillId="0" borderId="64" xfId="1" applyNumberFormat="1" applyFont="1" applyFill="1" applyBorder="1"/>
    <xf numFmtId="3" fontId="51" fillId="0" borderId="72" xfId="1" applyNumberFormat="1" applyFont="1" applyFill="1" applyBorder="1"/>
    <xf numFmtId="3" fontId="14" fillId="0" borderId="5" xfId="0" applyNumberFormat="1" applyFont="1" applyFill="1" applyBorder="1"/>
    <xf numFmtId="3" fontId="34" fillId="0" borderId="5" xfId="0" applyNumberFormat="1" applyFont="1" applyFill="1" applyBorder="1"/>
    <xf numFmtId="3" fontId="51" fillId="0" borderId="73" xfId="1" applyNumberFormat="1" applyFont="1" applyFill="1" applyBorder="1"/>
    <xf numFmtId="3" fontId="51" fillId="0" borderId="69" xfId="1" applyNumberFormat="1" applyFont="1" applyFill="1" applyBorder="1"/>
    <xf numFmtId="3" fontId="51" fillId="0" borderId="70" xfId="1" applyNumberFormat="1" applyFont="1" applyFill="1" applyBorder="1"/>
    <xf numFmtId="3" fontId="44" fillId="0" borderId="71" xfId="1" applyNumberFormat="1" applyFont="1" applyFill="1" applyBorder="1"/>
    <xf numFmtId="3" fontId="44" fillId="0" borderId="61" xfId="1" applyNumberFormat="1" applyFont="1" applyFill="1" applyBorder="1"/>
    <xf numFmtId="3" fontId="44" fillId="0" borderId="62" xfId="1" applyNumberFormat="1" applyFont="1" applyFill="1" applyBorder="1"/>
    <xf numFmtId="3" fontId="51" fillId="0" borderId="99" xfId="1" applyNumberFormat="1" applyFont="1" applyFill="1" applyBorder="1"/>
    <xf numFmtId="3" fontId="51" fillId="0" borderId="66" xfId="1" applyNumberFormat="1" applyFont="1" applyFill="1" applyBorder="1"/>
    <xf numFmtId="3" fontId="51" fillId="0" borderId="78" xfId="1" applyNumberFormat="1" applyFont="1" applyFill="1" applyBorder="1"/>
    <xf numFmtId="3" fontId="51" fillId="0" borderId="63" xfId="1" applyNumberFormat="1" applyFont="1" applyFill="1" applyBorder="1"/>
    <xf numFmtId="0" fontId="48" fillId="0" borderId="79" xfId="1" applyFont="1" applyFill="1" applyBorder="1" applyAlignment="1">
      <alignment horizontal="left"/>
    </xf>
    <xf numFmtId="0" fontId="23" fillId="0" borderId="102" xfId="1" applyFont="1" applyFill="1" applyBorder="1" applyAlignment="1">
      <alignment horizontal="left"/>
    </xf>
    <xf numFmtId="0" fontId="23" fillId="0" borderId="80" xfId="1" applyFont="1" applyFill="1" applyBorder="1" applyAlignment="1">
      <alignment horizontal="left"/>
    </xf>
    <xf numFmtId="0" fontId="24" fillId="0" borderId="81" xfId="1" applyFont="1" applyFill="1" applyBorder="1" applyAlignment="1"/>
    <xf numFmtId="0" fontId="24" fillId="0" borderId="81" xfId="1" applyFont="1" applyFill="1" applyBorder="1"/>
    <xf numFmtId="0" fontId="23" fillId="0" borderId="103" xfId="1" applyFont="1" applyFill="1" applyBorder="1" applyAlignment="1">
      <alignment horizontal="left"/>
    </xf>
    <xf numFmtId="0" fontId="24" fillId="0" borderId="104" xfId="1" applyFont="1" applyFill="1" applyBorder="1"/>
    <xf numFmtId="0" fontId="48" fillId="0" borderId="105" xfId="1" applyFont="1" applyFill="1" applyBorder="1"/>
    <xf numFmtId="0" fontId="23" fillId="0" borderId="106" xfId="1" applyFont="1" applyFill="1" applyBorder="1"/>
    <xf numFmtId="0" fontId="24" fillId="0" borderId="91" xfId="1" applyFont="1" applyFill="1" applyBorder="1"/>
    <xf numFmtId="0" fontId="23" fillId="0" borderId="103" xfId="1" applyFont="1" applyFill="1" applyBorder="1"/>
    <xf numFmtId="0" fontId="48" fillId="0" borderId="107" xfId="1" applyFont="1" applyFill="1" applyBorder="1"/>
    <xf numFmtId="0" fontId="25" fillId="0" borderId="108" xfId="1" applyFont="1" applyFill="1" applyBorder="1" applyAlignment="1"/>
    <xf numFmtId="0" fontId="23" fillId="0" borderId="109" xfId="1" applyFont="1" applyFill="1" applyBorder="1" applyAlignment="1">
      <alignment horizontal="left"/>
    </xf>
    <xf numFmtId="0" fontId="25" fillId="0" borderId="106" xfId="1" applyFont="1" applyFill="1" applyBorder="1"/>
    <xf numFmtId="0" fontId="23" fillId="0" borderId="80" xfId="1" applyFont="1" applyFill="1" applyBorder="1"/>
    <xf numFmtId="0" fontId="27" fillId="0" borderId="81" xfId="1" applyFont="1" applyFill="1" applyBorder="1"/>
    <xf numFmtId="0" fontId="23" fillId="0" borderId="109" xfId="1" applyFont="1" applyFill="1" applyBorder="1"/>
    <xf numFmtId="0" fontId="24" fillId="0" borderId="90" xfId="1" applyFont="1" applyFill="1" applyBorder="1"/>
    <xf numFmtId="0" fontId="25" fillId="0" borderId="106" xfId="1" applyFont="1" applyFill="1" applyBorder="1" applyAlignment="1"/>
    <xf numFmtId="0" fontId="23" fillId="0" borderId="82" xfId="1" applyFont="1" applyFill="1" applyBorder="1" applyAlignment="1">
      <alignment horizontal="left"/>
    </xf>
    <xf numFmtId="0" fontId="24" fillId="0" borderId="83" xfId="1" applyFont="1" applyFill="1" applyBorder="1"/>
    <xf numFmtId="0" fontId="31" fillId="0" borderId="80" xfId="1" applyFont="1" applyFill="1" applyBorder="1"/>
    <xf numFmtId="0" fontId="31" fillId="0" borderId="82" xfId="1" applyFont="1" applyFill="1" applyBorder="1"/>
    <xf numFmtId="0" fontId="31" fillId="0" borderId="103" xfId="1" applyFont="1" applyFill="1" applyBorder="1"/>
    <xf numFmtId="0" fontId="48" fillId="0" borderId="110" xfId="1" applyFont="1" applyFill="1" applyBorder="1"/>
    <xf numFmtId="0" fontId="22" fillId="0" borderId="106" xfId="1" applyFont="1" applyFill="1" applyBorder="1"/>
    <xf numFmtId="0" fontId="23" fillId="0" borderId="82" xfId="1" applyFont="1" applyFill="1" applyBorder="1"/>
    <xf numFmtId="0" fontId="23" fillId="0" borderId="72" xfId="1" applyFont="1" applyFill="1" applyBorder="1" applyAlignment="1">
      <alignment horizontal="left"/>
    </xf>
    <xf numFmtId="0" fontId="24" fillId="0" borderId="64" xfId="1" applyFont="1" applyFill="1" applyBorder="1"/>
    <xf numFmtId="0" fontId="23" fillId="0" borderId="72" xfId="1" applyFont="1" applyFill="1" applyBorder="1"/>
    <xf numFmtId="0" fontId="48" fillId="0" borderId="112" xfId="1" applyFont="1" applyFill="1" applyBorder="1"/>
    <xf numFmtId="0" fontId="32" fillId="0" borderId="113" xfId="1" applyFont="1" applyFill="1" applyBorder="1"/>
    <xf numFmtId="0" fontId="23" fillId="0" borderId="73" xfId="1" applyFont="1" applyFill="1" applyBorder="1"/>
    <xf numFmtId="3" fontId="51" fillId="0" borderId="67" xfId="1" applyNumberFormat="1" applyFont="1" applyFill="1" applyBorder="1"/>
    <xf numFmtId="0" fontId="54" fillId="0" borderId="34" xfId="0" applyFont="1" applyFill="1" applyBorder="1" applyAlignment="1">
      <alignment horizontal="left"/>
    </xf>
    <xf numFmtId="0" fontId="20" fillId="0" borderId="1" xfId="0" applyFont="1" applyFill="1" applyBorder="1"/>
    <xf numFmtId="3" fontId="20" fillId="0" borderId="2" xfId="0" applyNumberFormat="1" applyFont="1" applyFill="1" applyBorder="1" applyAlignment="1">
      <alignment horizontal="right"/>
    </xf>
    <xf numFmtId="0" fontId="49" fillId="0" borderId="3" xfId="0" applyFont="1" applyFill="1" applyBorder="1"/>
    <xf numFmtId="3" fontId="14" fillId="0" borderId="4" xfId="0" applyNumberFormat="1" applyFont="1" applyFill="1" applyBorder="1" applyAlignment="1">
      <alignment horizontal="right"/>
    </xf>
    <xf numFmtId="0" fontId="14" fillId="0" borderId="5" xfId="0" applyFont="1" applyFill="1" applyBorder="1"/>
    <xf numFmtId="0" fontId="55" fillId="0" borderId="5" xfId="0" applyFont="1" applyFill="1" applyBorder="1"/>
    <xf numFmtId="3" fontId="55" fillId="0" borderId="7" xfId="0" applyNumberFormat="1" applyFont="1" applyFill="1" applyBorder="1"/>
    <xf numFmtId="0" fontId="14" fillId="0" borderId="8" xfId="0" applyFont="1" applyFill="1" applyBorder="1"/>
    <xf numFmtId="0" fontId="55" fillId="0" borderId="7" xfId="0" applyFont="1" applyFill="1" applyBorder="1"/>
    <xf numFmtId="0" fontId="34" fillId="0" borderId="5" xfId="0" applyFont="1" applyFill="1" applyBorder="1"/>
    <xf numFmtId="3" fontId="55" fillId="0" borderId="5" xfId="0" applyNumberFormat="1" applyFont="1" applyFill="1" applyBorder="1"/>
    <xf numFmtId="0" fontId="49" fillId="0" borderId="10" xfId="0" applyFont="1" applyFill="1" applyBorder="1"/>
    <xf numFmtId="3" fontId="34" fillId="0" borderId="7" xfId="0" applyNumberFormat="1" applyFont="1" applyFill="1" applyBorder="1"/>
    <xf numFmtId="0" fontId="55" fillId="0" borderId="5" xfId="0" applyFont="1" applyFill="1" applyBorder="1" applyAlignment="1">
      <alignment horizontal="left"/>
    </xf>
    <xf numFmtId="3" fontId="55" fillId="0" borderId="13" xfId="0" applyNumberFormat="1" applyFont="1" applyFill="1" applyBorder="1"/>
    <xf numFmtId="0" fontId="20" fillId="0" borderId="32" xfId="0" applyFont="1" applyFill="1" applyBorder="1"/>
    <xf numFmtId="3" fontId="20" fillId="0" borderId="33" xfId="0" applyNumberFormat="1" applyFont="1" applyFill="1" applyBorder="1" applyAlignment="1">
      <alignment horizontal="right"/>
    </xf>
    <xf numFmtId="0" fontId="56" fillId="0" borderId="0" xfId="0" applyFont="1" applyFill="1"/>
    <xf numFmtId="0" fontId="55" fillId="0" borderId="84" xfId="0" applyFont="1" applyFill="1" applyBorder="1" applyAlignment="1">
      <alignment horizontal="left"/>
    </xf>
    <xf numFmtId="3" fontId="49" fillId="0" borderId="85" xfId="0" applyNumberFormat="1" applyFont="1" applyFill="1" applyBorder="1" applyAlignment="1">
      <alignment horizontal="left"/>
    </xf>
    <xf numFmtId="3" fontId="14" fillId="0" borderId="85" xfId="0" applyNumberFormat="1" applyFont="1" applyFill="1" applyBorder="1" applyAlignment="1">
      <alignment horizontal="right"/>
    </xf>
    <xf numFmtId="0" fontId="57" fillId="0" borderId="1" xfId="0" applyFont="1" applyFill="1" applyBorder="1" applyAlignment="1">
      <alignment horizontal="left"/>
    </xf>
    <xf numFmtId="3" fontId="57" fillId="0" borderId="2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56" fillId="0" borderId="0" xfId="0" applyFont="1" applyFill="1" applyAlignment="1"/>
    <xf numFmtId="0" fontId="56" fillId="0" borderId="0" xfId="0" applyFont="1" applyFill="1" applyBorder="1" applyAlignment="1"/>
    <xf numFmtId="0" fontId="45" fillId="0" borderId="116" xfId="1" applyFont="1" applyBorder="1"/>
    <xf numFmtId="3" fontId="52" fillId="0" borderId="117" xfId="1" applyNumberFormat="1" applyFont="1" applyFill="1" applyBorder="1"/>
    <xf numFmtId="0" fontId="45" fillId="0" borderId="118" xfId="1" applyFont="1" applyBorder="1"/>
    <xf numFmtId="0" fontId="45" fillId="0" borderId="119" xfId="1" applyFont="1" applyBorder="1"/>
    <xf numFmtId="3" fontId="52" fillId="0" borderId="93" xfId="1" applyNumberFormat="1" applyFont="1" applyFill="1" applyBorder="1"/>
    <xf numFmtId="3" fontId="52" fillId="0" borderId="8" xfId="1" applyNumberFormat="1" applyFont="1" applyFill="1" applyBorder="1"/>
    <xf numFmtId="0" fontId="45" fillId="0" borderId="120" xfId="1" applyFont="1" applyBorder="1"/>
    <xf numFmtId="3" fontId="52" fillId="0" borderId="96" xfId="1" applyNumberFormat="1" applyFont="1" applyFill="1" applyBorder="1"/>
    <xf numFmtId="3" fontId="37" fillId="0" borderId="7" xfId="1" applyNumberFormat="1" applyFont="1" applyFill="1" applyBorder="1"/>
    <xf numFmtId="0" fontId="6" fillId="0" borderId="120" xfId="1" applyFont="1" applyBorder="1"/>
    <xf numFmtId="3" fontId="20" fillId="0" borderId="96" xfId="1" applyNumberFormat="1" applyFont="1" applyFill="1" applyBorder="1" applyAlignment="1">
      <alignment horizontal="center" wrapText="1"/>
    </xf>
    <xf numFmtId="3" fontId="49" fillId="0" borderId="86" xfId="0" applyNumberFormat="1" applyFont="1" applyFill="1" applyBorder="1" applyAlignment="1"/>
    <xf numFmtId="3" fontId="14" fillId="0" borderId="86" xfId="0" applyNumberFormat="1" applyFont="1" applyFill="1" applyBorder="1" applyAlignment="1">
      <alignment horizontal="right"/>
    </xf>
    <xf numFmtId="0" fontId="55" fillId="0" borderId="85" xfId="0" applyFont="1" applyFill="1" applyBorder="1" applyAlignment="1">
      <alignment horizontal="left"/>
    </xf>
    <xf numFmtId="3" fontId="34" fillId="0" borderId="85" xfId="0" applyNumberFormat="1" applyFont="1" applyFill="1" applyBorder="1"/>
    <xf numFmtId="3" fontId="55" fillId="0" borderId="6" xfId="0" applyNumberFormat="1" applyFont="1" applyFill="1" applyBorder="1"/>
    <xf numFmtId="3" fontId="55" fillId="0" borderId="9" xfId="0" applyNumberFormat="1" applyFont="1" applyFill="1" applyBorder="1"/>
    <xf numFmtId="3" fontId="34" fillId="0" borderId="84" xfId="0" applyNumberFormat="1" applyFont="1" applyFill="1" applyBorder="1"/>
    <xf numFmtId="0" fontId="14" fillId="0" borderId="121" xfId="0" applyFont="1" applyFill="1" applyBorder="1" applyAlignment="1">
      <alignment horizontal="left"/>
    </xf>
    <xf numFmtId="3" fontId="14" fillId="0" borderId="121" xfId="0" applyNumberFormat="1" applyFont="1" applyFill="1" applyBorder="1"/>
    <xf numFmtId="0" fontId="59" fillId="0" borderId="0" xfId="0" applyFont="1" applyFill="1"/>
    <xf numFmtId="0" fontId="0" fillId="0" borderId="0" xfId="0" applyFont="1" applyFill="1"/>
    <xf numFmtId="3" fontId="44" fillId="0" borderId="122" xfId="1" applyNumberFormat="1" applyFont="1" applyFill="1" applyBorder="1"/>
    <xf numFmtId="3" fontId="51" fillId="0" borderId="123" xfId="1" applyNumberFormat="1" applyFont="1" applyFill="1" applyBorder="1"/>
    <xf numFmtId="3" fontId="14" fillId="0" borderId="86" xfId="1" applyNumberFormat="1" applyFont="1" applyFill="1" applyBorder="1" applyAlignment="1">
      <alignment horizontal="center" wrapText="1"/>
    </xf>
    <xf numFmtId="0" fontId="60" fillId="0" borderId="0" xfId="0" applyFont="1"/>
    <xf numFmtId="3" fontId="44" fillId="0" borderId="60" xfId="1" applyNumberFormat="1" applyFont="1" applyFill="1" applyBorder="1"/>
    <xf numFmtId="3" fontId="51" fillId="0" borderId="68" xfId="1" applyNumberFormat="1" applyFont="1" applyFill="1" applyBorder="1"/>
    <xf numFmtId="4" fontId="57" fillId="0" borderId="2" xfId="0" applyNumberFormat="1" applyFont="1" applyFill="1" applyBorder="1" applyAlignment="1">
      <alignment horizontal="right"/>
    </xf>
    <xf numFmtId="4" fontId="1" fillId="0" borderId="0" xfId="1" applyNumberFormat="1"/>
    <xf numFmtId="0" fontId="62" fillId="0" borderId="0" xfId="0" applyFont="1" applyFill="1"/>
    <xf numFmtId="3" fontId="14" fillId="0" borderId="11" xfId="0" applyNumberFormat="1" applyFont="1" applyFill="1" applyBorder="1" applyAlignment="1">
      <alignment horizontal="right"/>
    </xf>
    <xf numFmtId="2" fontId="1" fillId="0" borderId="0" xfId="1" applyNumberFormat="1"/>
    <xf numFmtId="3" fontId="21" fillId="0" borderId="141" xfId="1" applyNumberFormat="1" applyFont="1" applyFill="1" applyBorder="1" applyAlignment="1">
      <alignment horizontal="center" vertical="center" wrapText="1"/>
    </xf>
    <xf numFmtId="3" fontId="21" fillId="0" borderId="142" xfId="1" applyNumberFormat="1" applyFont="1" applyFill="1" applyBorder="1" applyAlignment="1">
      <alignment horizontal="center" vertical="center" wrapText="1"/>
    </xf>
    <xf numFmtId="3" fontId="2" fillId="0" borderId="143" xfId="1" applyNumberFormat="1" applyFont="1" applyFill="1" applyBorder="1" applyAlignment="1">
      <alignment horizontal="right"/>
    </xf>
    <xf numFmtId="3" fontId="1" fillId="0" borderId="144" xfId="1" applyNumberFormat="1" applyFont="1" applyFill="1" applyBorder="1"/>
    <xf numFmtId="3" fontId="21" fillId="0" borderId="145" xfId="1" applyNumberFormat="1" applyFont="1" applyFill="1" applyBorder="1" applyAlignment="1">
      <alignment horizontal="center" vertical="center" wrapText="1"/>
    </xf>
    <xf numFmtId="3" fontId="2" fillId="0" borderId="146" xfId="1" applyNumberFormat="1" applyFont="1" applyFill="1" applyBorder="1" applyAlignment="1">
      <alignment horizontal="right"/>
    </xf>
    <xf numFmtId="3" fontId="1" fillId="0" borderId="147" xfId="1" applyNumberFormat="1" applyFont="1" applyFill="1" applyBorder="1"/>
    <xf numFmtId="3" fontId="21" fillId="0" borderId="148" xfId="1" applyNumberFormat="1" applyFont="1" applyFill="1" applyBorder="1" applyAlignment="1">
      <alignment horizontal="center" vertical="center" wrapText="1"/>
    </xf>
    <xf numFmtId="3" fontId="2" fillId="0" borderId="149" xfId="1" applyNumberFormat="1" applyFont="1" applyFill="1" applyBorder="1" applyAlignment="1">
      <alignment horizontal="right"/>
    </xf>
    <xf numFmtId="3" fontId="51" fillId="0" borderId="150" xfId="1" applyNumberFormat="1" applyFont="1" applyFill="1" applyBorder="1"/>
    <xf numFmtId="0" fontId="27" fillId="0" borderId="104" xfId="1" applyFont="1" applyFill="1" applyBorder="1"/>
    <xf numFmtId="0" fontId="24" fillId="0" borderId="89" xfId="1" applyFont="1" applyFill="1" applyBorder="1"/>
    <xf numFmtId="0" fontId="24" fillId="0" borderId="111" xfId="1" applyFont="1" applyFill="1" applyBorder="1"/>
    <xf numFmtId="3" fontId="47" fillId="0" borderId="66" xfId="1" applyNumberFormat="1" applyFont="1" applyFill="1" applyBorder="1" applyAlignment="1">
      <alignment horizontal="right"/>
    </xf>
    <xf numFmtId="3" fontId="47" fillId="0" borderId="67" xfId="1" applyNumberFormat="1" applyFont="1" applyFill="1" applyBorder="1" applyAlignment="1">
      <alignment horizontal="right"/>
    </xf>
    <xf numFmtId="3" fontId="44" fillId="0" borderId="151" xfId="1" applyNumberFormat="1" applyFont="1" applyFill="1" applyBorder="1"/>
    <xf numFmtId="3" fontId="44" fillId="0" borderId="76" xfId="1" applyNumberFormat="1" applyFont="1" applyFill="1" applyBorder="1"/>
    <xf numFmtId="3" fontId="44" fillId="0" borderId="92" xfId="1" applyNumberFormat="1" applyFont="1" applyFill="1" applyBorder="1"/>
    <xf numFmtId="4" fontId="20" fillId="0" borderId="1" xfId="0" applyNumberFormat="1" applyFont="1" applyFill="1" applyBorder="1" applyAlignment="1">
      <alignment horizontal="center" wrapText="1"/>
    </xf>
    <xf numFmtId="4" fontId="20" fillId="0" borderId="2" xfId="0" applyNumberFormat="1" applyFont="1" applyFill="1" applyBorder="1" applyAlignment="1">
      <alignment horizontal="right"/>
    </xf>
    <xf numFmtId="4" fontId="14" fillId="0" borderId="4" xfId="0" applyNumberFormat="1" applyFont="1" applyFill="1" applyBorder="1" applyAlignment="1">
      <alignment horizontal="right"/>
    </xf>
    <xf numFmtId="4" fontId="14" fillId="0" borderId="5" xfId="0" applyNumberFormat="1" applyFont="1" applyFill="1" applyBorder="1"/>
    <xf numFmtId="4" fontId="55" fillId="0" borderId="7" xfId="0" applyNumberFormat="1" applyFont="1" applyFill="1" applyBorder="1"/>
    <xf numFmtId="4" fontId="55" fillId="0" borderId="6" xfId="0" applyNumberFormat="1" applyFont="1" applyFill="1" applyBorder="1"/>
    <xf numFmtId="4" fontId="55" fillId="0" borderId="9" xfId="0" applyNumberFormat="1" applyFont="1" applyFill="1" applyBorder="1"/>
    <xf numFmtId="4" fontId="14" fillId="0" borderId="11" xfId="0" applyNumberFormat="1" applyFont="1" applyFill="1" applyBorder="1" applyAlignment="1">
      <alignment horizontal="right"/>
    </xf>
    <xf numFmtId="4" fontId="55" fillId="0" borderId="5" xfId="0" applyNumberFormat="1" applyFont="1" applyFill="1" applyBorder="1"/>
    <xf numFmtId="4" fontId="34" fillId="0" borderId="7" xfId="0" applyNumberFormat="1" applyFont="1" applyFill="1" applyBorder="1"/>
    <xf numFmtId="4" fontId="34" fillId="0" borderId="5" xfId="0" applyNumberFormat="1" applyFont="1" applyFill="1" applyBorder="1"/>
    <xf numFmtId="4" fontId="14" fillId="0" borderId="121" xfId="0" applyNumberFormat="1" applyFont="1" applyFill="1" applyBorder="1"/>
    <xf numFmtId="4" fontId="20" fillId="0" borderId="33" xfId="0" applyNumberFormat="1" applyFont="1" applyFill="1" applyBorder="1" applyAlignment="1">
      <alignment horizontal="right"/>
    </xf>
    <xf numFmtId="4" fontId="14" fillId="0" borderId="86" xfId="0" applyNumberFormat="1" applyFont="1" applyFill="1" applyBorder="1" applyAlignment="1">
      <alignment horizontal="right"/>
    </xf>
    <xf numFmtId="4" fontId="34" fillId="0" borderId="84" xfId="0" applyNumberFormat="1" applyFont="1" applyFill="1" applyBorder="1"/>
    <xf numFmtId="4" fontId="34" fillId="0" borderId="85" xfId="0" applyNumberFormat="1" applyFont="1" applyFill="1" applyBorder="1"/>
    <xf numFmtId="4" fontId="14" fillId="0" borderId="85" xfId="0" applyNumberFormat="1" applyFont="1" applyFill="1" applyBorder="1" applyAlignment="1">
      <alignment horizontal="right"/>
    </xf>
    <xf numFmtId="4" fontId="55" fillId="0" borderId="13" xfId="0" applyNumberFormat="1" applyFont="1" applyFill="1" applyBorder="1"/>
    <xf numFmtId="4" fontId="56" fillId="0" borderId="0" xfId="0" applyNumberFormat="1" applyFont="1" applyFill="1"/>
    <xf numFmtId="3" fontId="21" fillId="0" borderId="153" xfId="1" applyNumberFormat="1" applyFont="1" applyFill="1" applyBorder="1" applyAlignment="1">
      <alignment horizontal="center" vertical="center" wrapText="1"/>
    </xf>
    <xf numFmtId="3" fontId="2" fillId="0" borderId="154" xfId="1" applyNumberFormat="1" applyFont="1" applyFill="1" applyBorder="1" applyAlignment="1">
      <alignment horizontal="right"/>
    </xf>
    <xf numFmtId="3" fontId="47" fillId="0" borderId="150" xfId="1" applyNumberFormat="1" applyFont="1" applyFill="1" applyBorder="1" applyAlignment="1">
      <alignment horizontal="right"/>
    </xf>
    <xf numFmtId="3" fontId="44" fillId="0" borderId="131" xfId="1" applyNumberFormat="1" applyFont="1" applyFill="1" applyBorder="1"/>
    <xf numFmtId="3" fontId="1" fillId="0" borderId="152" xfId="1" applyNumberFormat="1" applyFont="1" applyFill="1" applyBorder="1"/>
    <xf numFmtId="3" fontId="1" fillId="0" borderId="91" xfId="1" applyNumberFormat="1" applyFont="1" applyFill="1" applyBorder="1"/>
    <xf numFmtId="0" fontId="23" fillId="0" borderId="107" xfId="1" applyFont="1" applyFill="1" applyBorder="1"/>
    <xf numFmtId="0" fontId="23" fillId="0" borderId="161" xfId="1" applyFont="1" applyFill="1" applyBorder="1"/>
    <xf numFmtId="0" fontId="24" fillId="0" borderId="162" xfId="1" applyFont="1" applyFill="1" applyBorder="1"/>
    <xf numFmtId="3" fontId="51" fillId="0" borderId="163" xfId="1" applyNumberFormat="1" applyFont="1" applyFill="1" applyBorder="1"/>
    <xf numFmtId="3" fontId="51" fillId="0" borderId="75" xfId="1" applyNumberFormat="1" applyFont="1" applyFill="1" applyBorder="1"/>
    <xf numFmtId="3" fontId="51" fillId="0" borderId="164" xfId="1" applyNumberFormat="1" applyFont="1" applyFill="1" applyBorder="1"/>
    <xf numFmtId="0" fontId="31" fillId="0" borderId="56" xfId="3" applyFont="1" applyFill="1" applyBorder="1" applyAlignment="1">
      <alignment vertical="center"/>
    </xf>
    <xf numFmtId="3" fontId="1" fillId="0" borderId="99" xfId="5" applyNumberFormat="1" applyFont="1" applyFill="1" applyBorder="1"/>
    <xf numFmtId="3" fontId="1" fillId="0" borderId="66" xfId="5" applyNumberFormat="1" applyFont="1" applyFill="1" applyBorder="1"/>
    <xf numFmtId="49" fontId="65" fillId="0" borderId="94" xfId="3" applyNumberFormat="1" applyFont="1" applyFill="1" applyBorder="1"/>
    <xf numFmtId="3" fontId="66" fillId="0" borderId="128" xfId="3" applyNumberFormat="1" applyFont="1" applyFill="1" applyBorder="1" applyAlignment="1"/>
    <xf numFmtId="3" fontId="67" fillId="0" borderId="128" xfId="3" applyNumberFormat="1" applyFont="1" applyFill="1" applyBorder="1" applyAlignment="1"/>
    <xf numFmtId="3" fontId="7" fillId="0" borderId="94" xfId="5" applyNumberFormat="1" applyFont="1" applyFill="1" applyBorder="1"/>
    <xf numFmtId="3" fontId="7" fillId="0" borderId="128" xfId="5" applyNumberFormat="1" applyFont="1" applyFill="1" applyBorder="1"/>
    <xf numFmtId="3" fontId="7" fillId="0" borderId="168" xfId="5" applyNumberFormat="1" applyFont="1" applyFill="1" applyBorder="1"/>
    <xf numFmtId="49" fontId="68" fillId="0" borderId="97" xfId="3" applyNumberFormat="1" applyFont="1" applyFill="1" applyBorder="1"/>
    <xf numFmtId="0" fontId="31" fillId="0" borderId="98" xfId="3" applyFont="1" applyFill="1" applyBorder="1"/>
    <xf numFmtId="3" fontId="31" fillId="0" borderId="98" xfId="3" applyNumberFormat="1" applyFont="1" applyFill="1" applyBorder="1"/>
    <xf numFmtId="3" fontId="65" fillId="0" borderId="98" xfId="3" applyNumberFormat="1" applyFont="1" applyFill="1" applyBorder="1"/>
    <xf numFmtId="3" fontId="65" fillId="0" borderId="61" xfId="3" applyNumberFormat="1" applyFont="1" applyFill="1" applyBorder="1"/>
    <xf numFmtId="3" fontId="65" fillId="0" borderId="158" xfId="3" applyNumberFormat="1" applyFont="1" applyFill="1" applyBorder="1"/>
    <xf numFmtId="3" fontId="1" fillId="0" borderId="97" xfId="5" applyNumberFormat="1" applyFont="1" applyFill="1" applyBorder="1"/>
    <xf numFmtId="3" fontId="1" fillId="0" borderId="98" xfId="5" applyNumberFormat="1" applyFont="1" applyFill="1" applyBorder="1"/>
    <xf numFmtId="49" fontId="68" fillId="0" borderId="72" xfId="3" applyNumberFormat="1" applyFont="1" applyFill="1" applyBorder="1"/>
    <xf numFmtId="0" fontId="31" fillId="0" borderId="56" xfId="3" applyFont="1" applyFill="1" applyBorder="1"/>
    <xf numFmtId="3" fontId="65" fillId="0" borderId="56" xfId="3" applyNumberFormat="1" applyFont="1" applyFill="1" applyBorder="1"/>
    <xf numFmtId="3" fontId="1" fillId="0" borderId="72" xfId="5" applyNumberFormat="1" applyFont="1" applyFill="1" applyBorder="1"/>
    <xf numFmtId="3" fontId="1" fillId="0" borderId="56" xfId="5" applyNumberFormat="1" applyFont="1" applyFill="1" applyBorder="1"/>
    <xf numFmtId="3" fontId="69" fillId="0" borderId="56" xfId="3" applyNumberFormat="1" applyFont="1" applyFill="1" applyBorder="1"/>
    <xf numFmtId="49" fontId="68" fillId="0" borderId="99" xfId="3" applyNumberFormat="1" applyFont="1" applyFill="1" applyBorder="1"/>
    <xf numFmtId="0" fontId="31" fillId="0" borderId="66" xfId="3" applyFont="1" applyFill="1" applyBorder="1"/>
    <xf numFmtId="3" fontId="65" fillId="0" borderId="66" xfId="3" applyNumberFormat="1" applyFont="1" applyFill="1" applyBorder="1"/>
    <xf numFmtId="3" fontId="65" fillId="0" borderId="69" xfId="3" applyNumberFormat="1" applyFont="1" applyFill="1" applyBorder="1"/>
    <xf numFmtId="49" fontId="66" fillId="0" borderId="94" xfId="3" applyNumberFormat="1" applyFont="1" applyFill="1" applyBorder="1"/>
    <xf numFmtId="0" fontId="70" fillId="0" borderId="128" xfId="6" applyFont="1" applyFill="1" applyBorder="1"/>
    <xf numFmtId="49" fontId="68" fillId="0" borderId="94" xfId="3" applyNumberFormat="1" applyFont="1" applyFill="1" applyBorder="1"/>
    <xf numFmtId="0" fontId="71" fillId="0" borderId="128" xfId="6" applyFont="1" applyFill="1" applyBorder="1"/>
    <xf numFmtId="3" fontId="69" fillId="0" borderId="98" xfId="3" applyNumberFormat="1" applyFont="1" applyFill="1" applyBorder="1"/>
    <xf numFmtId="0" fontId="72" fillId="0" borderId="114" xfId="5" applyFont="1" applyFill="1" applyBorder="1" applyAlignment="1">
      <alignment vertical="center" wrapText="1"/>
    </xf>
    <xf numFmtId="0" fontId="31" fillId="0" borderId="149" xfId="5" applyFont="1" applyFill="1" applyBorder="1" applyAlignment="1"/>
    <xf numFmtId="3" fontId="65" fillId="0" borderId="128" xfId="3" applyNumberFormat="1" applyFont="1" applyFill="1" applyBorder="1"/>
    <xf numFmtId="3" fontId="1" fillId="0" borderId="128" xfId="5" applyNumberFormat="1" applyFont="1" applyFill="1" applyBorder="1"/>
    <xf numFmtId="0" fontId="72" fillId="0" borderId="97" xfId="5" applyFont="1" applyFill="1" applyBorder="1" applyAlignment="1">
      <alignment vertical="center" wrapText="1"/>
    </xf>
    <xf numFmtId="0" fontId="68" fillId="0" borderId="147" xfId="5" applyFont="1" applyFill="1" applyBorder="1" applyAlignment="1"/>
    <xf numFmtId="3" fontId="68" fillId="0" borderId="98" xfId="3" applyNumberFormat="1" applyFont="1" applyFill="1" applyBorder="1"/>
    <xf numFmtId="3" fontId="73" fillId="0" borderId="97" xfId="5" applyNumberFormat="1" applyFont="1" applyFill="1" applyBorder="1"/>
    <xf numFmtId="0" fontId="72" fillId="0" borderId="72" xfId="5" applyFont="1" applyFill="1" applyBorder="1" applyAlignment="1">
      <alignment vertical="center" wrapText="1"/>
    </xf>
    <xf numFmtId="0" fontId="68" fillId="0" borderId="65" xfId="5" applyFont="1" applyFill="1" applyBorder="1" applyAlignment="1"/>
    <xf numFmtId="3" fontId="68" fillId="0" borderId="56" xfId="3" applyNumberFormat="1" applyFont="1" applyFill="1" applyBorder="1"/>
    <xf numFmtId="0" fontId="72" fillId="0" borderId="99" xfId="5" applyFont="1" applyFill="1" applyBorder="1" applyAlignment="1">
      <alignment vertical="center" wrapText="1"/>
    </xf>
    <xf numFmtId="3" fontId="68" fillId="0" borderId="66" xfId="3" applyNumberFormat="1" applyFont="1" applyFill="1" applyBorder="1"/>
    <xf numFmtId="0" fontId="31" fillId="0" borderId="128" xfId="5" applyFont="1" applyFill="1" applyBorder="1" applyAlignment="1"/>
    <xf numFmtId="0" fontId="74" fillId="0" borderId="106" xfId="1" applyFont="1" applyFill="1" applyBorder="1"/>
    <xf numFmtId="3" fontId="2" fillId="0" borderId="130" xfId="1" applyNumberFormat="1" applyFont="1" applyFill="1" applyBorder="1" applyAlignment="1">
      <alignment horizontal="right"/>
    </xf>
    <xf numFmtId="3" fontId="2" fillId="0" borderId="155" xfId="1" applyNumberFormat="1" applyFont="1" applyFill="1" applyBorder="1" applyAlignment="1">
      <alignment horizontal="right"/>
    </xf>
    <xf numFmtId="0" fontId="6" fillId="0" borderId="176" xfId="1" applyFont="1" applyFill="1" applyBorder="1"/>
    <xf numFmtId="0" fontId="6" fillId="0" borderId="177" xfId="1" applyFont="1" applyFill="1" applyBorder="1"/>
    <xf numFmtId="3" fontId="34" fillId="0" borderId="0" xfId="0" applyNumberFormat="1" applyFont="1" applyFill="1" applyBorder="1"/>
    <xf numFmtId="0" fontId="55" fillId="0" borderId="139" xfId="0" applyFont="1" applyFill="1" applyBorder="1"/>
    <xf numFmtId="3" fontId="55" fillId="0" borderId="125" xfId="0" applyNumberFormat="1" applyFont="1" applyFill="1" applyBorder="1"/>
    <xf numFmtId="0" fontId="34" fillId="0" borderId="139" xfId="0" applyFont="1" applyFill="1" applyBorder="1"/>
    <xf numFmtId="0" fontId="55" fillId="0" borderId="99" xfId="0" applyFont="1" applyFill="1" applyBorder="1" applyAlignment="1">
      <alignment horizontal="center" vertical="center"/>
    </xf>
    <xf numFmtId="0" fontId="55" fillId="0" borderId="167" xfId="0" applyFont="1" applyFill="1" applyBorder="1"/>
    <xf numFmtId="3" fontId="58" fillId="0" borderId="86" xfId="0" applyNumberFormat="1" applyFont="1" applyFill="1" applyBorder="1"/>
    <xf numFmtId="0" fontId="55" fillId="0" borderId="0" xfId="0" applyFont="1" applyFill="1"/>
    <xf numFmtId="3" fontId="31" fillId="0" borderId="56" xfId="3" applyNumberFormat="1" applyFont="1" applyFill="1" applyBorder="1"/>
    <xf numFmtId="3" fontId="31" fillId="0" borderId="66" xfId="3" applyNumberFormat="1" applyFont="1" applyFill="1" applyBorder="1"/>
    <xf numFmtId="3" fontId="65" fillId="0" borderId="77" xfId="3" applyNumberFormat="1" applyFont="1" applyFill="1" applyBorder="1"/>
    <xf numFmtId="3" fontId="34" fillId="0" borderId="6" xfId="0" applyNumberFormat="1" applyFont="1" applyFill="1" applyBorder="1"/>
    <xf numFmtId="3" fontId="34" fillId="0" borderId="9" xfId="0" applyNumberFormat="1" applyFont="1" applyFill="1" applyBorder="1"/>
    <xf numFmtId="0" fontId="51" fillId="0" borderId="0" xfId="0" applyFont="1" applyFill="1"/>
    <xf numFmtId="0" fontId="0" fillId="0" borderId="0" xfId="0" applyFont="1" applyFill="1" applyBorder="1"/>
    <xf numFmtId="0" fontId="59" fillId="0" borderId="0" xfId="0" applyFont="1" applyFill="1" applyBorder="1"/>
    <xf numFmtId="3" fontId="1" fillId="0" borderId="125" xfId="5" applyNumberFormat="1" applyFont="1" applyFill="1" applyBorder="1"/>
    <xf numFmtId="0" fontId="0" fillId="0" borderId="84" xfId="0" applyBorder="1"/>
    <xf numFmtId="0" fontId="0" fillId="0" borderId="85" xfId="0" applyBorder="1"/>
    <xf numFmtId="3" fontId="7" fillId="0" borderId="86" xfId="5" applyNumberFormat="1" applyFont="1" applyFill="1" applyBorder="1" applyAlignment="1">
      <alignment horizontal="right"/>
    </xf>
    <xf numFmtId="3" fontId="1" fillId="0" borderId="115" xfId="5" applyNumberFormat="1" applyFont="1" applyFill="1" applyBorder="1"/>
    <xf numFmtId="3" fontId="7" fillId="0" borderId="86" xfId="5" applyNumberFormat="1" applyFont="1" applyFill="1" applyBorder="1"/>
    <xf numFmtId="3" fontId="1" fillId="0" borderId="179" xfId="5" applyNumberFormat="1" applyFont="1" applyFill="1" applyBorder="1"/>
    <xf numFmtId="0" fontId="0" fillId="0" borderId="86" xfId="0" applyBorder="1"/>
    <xf numFmtId="2" fontId="31" fillId="0" borderId="152" xfId="3" applyNumberFormat="1" applyFont="1" applyFill="1" applyBorder="1" applyAlignment="1">
      <alignment horizontal="center" wrapText="1"/>
    </xf>
    <xf numFmtId="0" fontId="29" fillId="0" borderId="77" xfId="3" applyFont="1" applyFill="1" applyBorder="1" applyAlignment="1">
      <alignment horizontal="left" vertical="center"/>
    </xf>
    <xf numFmtId="3" fontId="31" fillId="0" borderId="77" xfId="3" applyNumberFormat="1" applyFont="1" applyFill="1" applyBorder="1" applyAlignment="1">
      <alignment horizontal="right" vertical="center"/>
    </xf>
    <xf numFmtId="3" fontId="65" fillId="0" borderId="77" xfId="5" applyNumberFormat="1" applyFont="1" applyFill="1" applyBorder="1" applyAlignment="1">
      <alignment horizontal="right" vertical="center"/>
    </xf>
    <xf numFmtId="3" fontId="65" fillId="0" borderId="77" xfId="5" applyNumberFormat="1" applyFont="1" applyFill="1" applyBorder="1" applyAlignment="1">
      <alignment horizontal="right" vertical="center" wrapText="1"/>
    </xf>
    <xf numFmtId="3" fontId="31" fillId="0" borderId="77" xfId="5" applyNumberFormat="1" applyFont="1" applyFill="1" applyBorder="1" applyAlignment="1">
      <alignment horizontal="right" vertical="center" wrapText="1"/>
    </xf>
    <xf numFmtId="3" fontId="7" fillId="0" borderId="77" xfId="5" applyNumberFormat="1" applyFont="1" applyFill="1" applyBorder="1" applyAlignment="1">
      <alignment horizontal="right" vertical="center" wrapText="1"/>
    </xf>
    <xf numFmtId="3" fontId="1" fillId="0" borderId="77" xfId="5" applyNumberFormat="1" applyFill="1" applyBorder="1" applyAlignment="1">
      <alignment horizontal="right" vertical="center"/>
    </xf>
    <xf numFmtId="3" fontId="1" fillId="0" borderId="152" xfId="5" applyNumberFormat="1" applyFont="1" applyFill="1" applyBorder="1"/>
    <xf numFmtId="3" fontId="1" fillId="0" borderId="77" xfId="5" applyNumberFormat="1" applyFont="1" applyFill="1" applyBorder="1"/>
    <xf numFmtId="49" fontId="31" fillId="0" borderId="94" xfId="3" applyNumberFormat="1" applyFont="1" applyFill="1" applyBorder="1" applyAlignment="1">
      <alignment horizontal="right" wrapText="1"/>
    </xf>
    <xf numFmtId="0" fontId="31" fillId="0" borderId="128" xfId="3" applyFont="1" applyFill="1" applyBorder="1" applyAlignment="1">
      <alignment horizontal="right" vertical="center"/>
    </xf>
    <xf numFmtId="3" fontId="31" fillId="0" borderId="128" xfId="3" applyNumberFormat="1" applyFont="1" applyFill="1" applyBorder="1" applyAlignment="1">
      <alignment horizontal="right" vertical="center"/>
    </xf>
    <xf numFmtId="3" fontId="7" fillId="0" borderId="94" xfId="5" applyNumberFormat="1" applyFont="1" applyFill="1" applyBorder="1" applyAlignment="1">
      <alignment horizontal="right"/>
    </xf>
    <xf numFmtId="3" fontId="7" fillId="0" borderId="128" xfId="5" applyNumberFormat="1" applyFont="1" applyFill="1" applyBorder="1" applyAlignment="1">
      <alignment horizontal="right"/>
    </xf>
    <xf numFmtId="0" fontId="0" fillId="0" borderId="125" xfId="0" applyFill="1" applyBorder="1"/>
    <xf numFmtId="0" fontId="0" fillId="0" borderId="126" xfId="0" applyBorder="1"/>
    <xf numFmtId="0" fontId="0" fillId="0" borderId="132" xfId="0" applyBorder="1"/>
    <xf numFmtId="3" fontId="1" fillId="0" borderId="171" xfId="5" applyNumberFormat="1" applyFont="1" applyFill="1" applyBorder="1"/>
    <xf numFmtId="0" fontId="0" fillId="0" borderId="133" xfId="0" applyFill="1" applyBorder="1"/>
    <xf numFmtId="0" fontId="0" fillId="0" borderId="175" xfId="0" applyBorder="1"/>
    <xf numFmtId="3" fontId="7" fillId="0" borderId="132" xfId="5" applyNumberFormat="1" applyFont="1" applyFill="1" applyBorder="1"/>
    <xf numFmtId="0" fontId="0" fillId="0" borderId="127" xfId="0" applyFill="1" applyBorder="1"/>
    <xf numFmtId="0" fontId="72" fillId="0" borderId="94" xfId="5" applyFont="1" applyFill="1" applyBorder="1" applyAlignment="1">
      <alignment vertical="center" wrapText="1"/>
    </xf>
    <xf numFmtId="3" fontId="65" fillId="0" borderId="170" xfId="3" applyNumberFormat="1" applyFont="1" applyFill="1" applyBorder="1"/>
    <xf numFmtId="3" fontId="31" fillId="0" borderId="130" xfId="3" applyNumberFormat="1" applyFont="1" applyFill="1" applyBorder="1" applyAlignment="1">
      <alignment horizontal="right" vertical="center"/>
    </xf>
    <xf numFmtId="3" fontId="31" fillId="0" borderId="0" xfId="3" applyNumberFormat="1" applyFont="1" applyFill="1" applyBorder="1" applyAlignment="1">
      <alignment horizontal="right" vertical="center" wrapText="1"/>
    </xf>
    <xf numFmtId="3" fontId="67" fillId="0" borderId="130" xfId="3" applyNumberFormat="1" applyFont="1" applyFill="1" applyBorder="1" applyAlignment="1"/>
    <xf numFmtId="3" fontId="7" fillId="0" borderId="130" xfId="5" applyNumberFormat="1" applyFont="1" applyFill="1" applyBorder="1"/>
    <xf numFmtId="3" fontId="65" fillId="0" borderId="165" xfId="3" applyNumberFormat="1" applyFont="1" applyFill="1" applyBorder="1"/>
    <xf numFmtId="3" fontId="65" fillId="0" borderId="130" xfId="3" applyNumberFormat="1" applyFont="1" applyFill="1" applyBorder="1"/>
    <xf numFmtId="3" fontId="65" fillId="0" borderId="166" xfId="3" applyNumberFormat="1" applyFont="1" applyFill="1" applyBorder="1"/>
    <xf numFmtId="3" fontId="65" fillId="0" borderId="131" xfId="3" applyNumberFormat="1" applyFont="1" applyFill="1" applyBorder="1"/>
    <xf numFmtId="3" fontId="31" fillId="0" borderId="86" xfId="3" applyNumberFormat="1" applyFont="1" applyFill="1" applyBorder="1" applyAlignment="1">
      <alignment horizontal="right" vertical="center"/>
    </xf>
    <xf numFmtId="3" fontId="31" fillId="0" borderId="84" xfId="3" applyNumberFormat="1" applyFont="1" applyFill="1" applyBorder="1" applyAlignment="1">
      <alignment horizontal="right" vertical="center" wrapText="1"/>
    </xf>
    <xf numFmtId="3" fontId="67" fillId="0" borderId="86" xfId="3" applyNumberFormat="1" applyFont="1" applyFill="1" applyBorder="1" applyAlignment="1"/>
    <xf numFmtId="3" fontId="65" fillId="0" borderId="115" xfId="3" applyNumberFormat="1" applyFont="1" applyFill="1" applyBorder="1"/>
    <xf numFmtId="3" fontId="65" fillId="0" borderId="84" xfId="3" applyNumberFormat="1" applyFont="1" applyFill="1" applyBorder="1"/>
    <xf numFmtId="3" fontId="65" fillId="0" borderId="125" xfId="3" applyNumberFormat="1" applyFont="1" applyFill="1" applyBorder="1"/>
    <xf numFmtId="3" fontId="65" fillId="0" borderId="86" xfId="3" applyNumberFormat="1" applyFont="1" applyFill="1" applyBorder="1"/>
    <xf numFmtId="3" fontId="65" fillId="0" borderId="179" xfId="3" applyNumberFormat="1" applyFont="1" applyFill="1" applyBorder="1"/>
    <xf numFmtId="3" fontId="65" fillId="0" borderId="132" xfId="3" applyNumberFormat="1" applyFont="1" applyFill="1" applyBorder="1"/>
    <xf numFmtId="3" fontId="31" fillId="0" borderId="168" xfId="3" applyNumberFormat="1" applyFont="1" applyFill="1" applyBorder="1" applyAlignment="1">
      <alignment horizontal="right" vertical="center"/>
    </xf>
    <xf numFmtId="3" fontId="31" fillId="0" borderId="160" xfId="3" applyNumberFormat="1" applyFont="1" applyFill="1" applyBorder="1" applyAlignment="1">
      <alignment horizontal="right" vertical="center" wrapText="1"/>
    </xf>
    <xf numFmtId="3" fontId="67" fillId="0" borderId="168" xfId="3" applyNumberFormat="1" applyFont="1" applyFill="1" applyBorder="1" applyAlignment="1"/>
    <xf numFmtId="3" fontId="65" fillId="0" borderId="62" xfId="3" applyNumberFormat="1" applyFont="1" applyFill="1" applyBorder="1"/>
    <xf numFmtId="3" fontId="65" fillId="0" borderId="64" xfId="3" applyNumberFormat="1" applyFont="1" applyFill="1" applyBorder="1"/>
    <xf numFmtId="3" fontId="65" fillId="0" borderId="70" xfId="3" applyNumberFormat="1" applyFont="1" applyFill="1" applyBorder="1"/>
    <xf numFmtId="3" fontId="65" fillId="0" borderId="124" xfId="3" applyNumberFormat="1" applyFont="1" applyFill="1" applyBorder="1"/>
    <xf numFmtId="3" fontId="65" fillId="0" borderId="67" xfId="3" applyNumberFormat="1" applyFont="1" applyFill="1" applyBorder="1"/>
    <xf numFmtId="3" fontId="65" fillId="0" borderId="94" xfId="3" applyNumberFormat="1" applyFont="1" applyFill="1" applyBorder="1"/>
    <xf numFmtId="3" fontId="65" fillId="0" borderId="168" xfId="3" applyNumberFormat="1" applyFont="1" applyFill="1" applyBorder="1"/>
    <xf numFmtId="3" fontId="65" fillId="0" borderId="173" xfId="3" applyNumberFormat="1" applyFont="1" applyFill="1" applyBorder="1"/>
    <xf numFmtId="49" fontId="21" fillId="0" borderId="75" xfId="5" applyNumberFormat="1" applyFont="1" applyFill="1" applyBorder="1" applyAlignment="1">
      <alignment horizontal="center" vertical="center" wrapText="1"/>
    </xf>
    <xf numFmtId="3" fontId="7" fillId="0" borderId="151" xfId="5" applyNumberFormat="1" applyFont="1" applyFill="1" applyBorder="1"/>
    <xf numFmtId="3" fontId="7" fillId="0" borderId="170" xfId="5" applyNumberFormat="1" applyFont="1" applyFill="1" applyBorder="1"/>
    <xf numFmtId="3" fontId="1" fillId="0" borderId="84" xfId="5" applyNumberFormat="1" applyFont="1" applyFill="1" applyBorder="1"/>
    <xf numFmtId="3" fontId="7" fillId="0" borderId="125" xfId="3" applyNumberFormat="1" applyFont="1" applyFill="1" applyBorder="1"/>
    <xf numFmtId="3" fontId="73" fillId="0" borderId="115" xfId="5" applyNumberFormat="1" applyFont="1" applyFill="1" applyBorder="1"/>
    <xf numFmtId="49" fontId="64" fillId="0" borderId="85" xfId="5" applyNumberFormat="1" applyFont="1" applyFill="1" applyBorder="1" applyAlignment="1">
      <alignment horizontal="center" vertical="center" wrapText="1"/>
    </xf>
    <xf numFmtId="49" fontId="64" fillId="0" borderId="127" xfId="5" applyNumberFormat="1" applyFont="1" applyFill="1" applyBorder="1" applyAlignment="1">
      <alignment horizontal="center" vertical="center" wrapText="1"/>
    </xf>
    <xf numFmtId="3" fontId="7" fillId="0" borderId="87" xfId="5" applyNumberFormat="1" applyFont="1" applyFill="1" applyBorder="1" applyAlignment="1">
      <alignment horizontal="right"/>
    </xf>
    <xf numFmtId="0" fontId="0" fillId="0" borderId="91" xfId="0" applyBorder="1"/>
    <xf numFmtId="3" fontId="7" fillId="0" borderId="87" xfId="5" applyNumberFormat="1" applyFont="1" applyFill="1" applyBorder="1"/>
    <xf numFmtId="3" fontId="1" fillId="0" borderId="169" xfId="5" applyNumberFormat="1" applyFont="1" applyFill="1" applyBorder="1"/>
    <xf numFmtId="3" fontId="1" fillId="0" borderId="139" xfId="5" applyNumberFormat="1" applyFont="1" applyFill="1" applyBorder="1"/>
    <xf numFmtId="3" fontId="1" fillId="0" borderId="167" xfId="5" applyNumberFormat="1" applyFont="1" applyFill="1" applyBorder="1"/>
    <xf numFmtId="0" fontId="0" fillId="0" borderId="87" xfId="0" applyBorder="1"/>
    <xf numFmtId="49" fontId="21" fillId="0" borderId="163" xfId="5" applyNumberFormat="1" applyFont="1" applyFill="1" applyBorder="1" applyAlignment="1">
      <alignment vertical="center" wrapText="1"/>
    </xf>
    <xf numFmtId="49" fontId="21" fillId="0" borderId="88" xfId="5" applyNumberFormat="1" applyFont="1" applyFill="1" applyBorder="1" applyAlignment="1">
      <alignment horizontal="center" vertical="center" wrapText="1"/>
    </xf>
    <xf numFmtId="3" fontId="1" fillId="0" borderId="91" xfId="5" applyNumberFormat="1" applyFont="1" applyFill="1" applyBorder="1"/>
    <xf numFmtId="3" fontId="1" fillId="0" borderId="87" xfId="5" applyNumberFormat="1" applyFont="1" applyFill="1" applyBorder="1"/>
    <xf numFmtId="3" fontId="73" fillId="0" borderId="72" xfId="5" applyNumberFormat="1" applyFont="1" applyFill="1" applyBorder="1"/>
    <xf numFmtId="3" fontId="73" fillId="0" borderId="99" xfId="5" applyNumberFormat="1" applyFont="1" applyFill="1" applyBorder="1"/>
    <xf numFmtId="3" fontId="7" fillId="0" borderId="91" xfId="5" applyNumberFormat="1" applyFont="1" applyFill="1" applyBorder="1"/>
    <xf numFmtId="3" fontId="1" fillId="0" borderId="88" xfId="5" applyNumberFormat="1" applyFont="1" applyFill="1" applyBorder="1"/>
    <xf numFmtId="0" fontId="59" fillId="0" borderId="85" xfId="0" applyFont="1" applyBorder="1" applyAlignment="1">
      <alignment vertical="center" wrapText="1"/>
    </xf>
    <xf numFmtId="0" fontId="77" fillId="0" borderId="138" xfId="0" applyFont="1" applyBorder="1" applyAlignment="1">
      <alignment horizontal="center" vertical="center" wrapText="1"/>
    </xf>
    <xf numFmtId="0" fontId="77" fillId="0" borderId="71" xfId="0" applyFont="1" applyBorder="1" applyAlignment="1">
      <alignment horizontal="center" vertical="center" wrapText="1"/>
    </xf>
    <xf numFmtId="3" fontId="1" fillId="0" borderId="172" xfId="5" applyNumberFormat="1" applyFont="1" applyFill="1" applyBorder="1"/>
    <xf numFmtId="0" fontId="0" fillId="0" borderId="165" xfId="0" applyFill="1" applyBorder="1"/>
    <xf numFmtId="0" fontId="0" fillId="0" borderId="92" xfId="0" applyBorder="1"/>
    <xf numFmtId="0" fontId="0" fillId="0" borderId="152" xfId="0" applyBorder="1"/>
    <xf numFmtId="0" fontId="0" fillId="0" borderId="99" xfId="0" applyBorder="1"/>
    <xf numFmtId="0" fontId="0" fillId="0" borderId="94" xfId="0" applyBorder="1"/>
    <xf numFmtId="3" fontId="7" fillId="0" borderId="178" xfId="5" applyNumberFormat="1" applyFont="1" applyFill="1" applyBorder="1"/>
    <xf numFmtId="3" fontId="65" fillId="0" borderId="87" xfId="3" applyNumberFormat="1" applyFont="1" applyFill="1" applyBorder="1"/>
    <xf numFmtId="3" fontId="56" fillId="0" borderId="0" xfId="0" applyNumberFormat="1" applyFont="1" applyFill="1"/>
    <xf numFmtId="3" fontId="20" fillId="0" borderId="2" xfId="0" applyNumberFormat="1" applyFont="1" applyFill="1" applyBorder="1" applyAlignment="1">
      <alignment horizontal="center" wrapText="1"/>
    </xf>
    <xf numFmtId="3" fontId="14" fillId="0" borderId="6" xfId="0" applyNumberFormat="1" applyFont="1" applyFill="1" applyBorder="1"/>
    <xf numFmtId="3" fontId="14" fillId="0" borderId="182" xfId="0" applyNumberFormat="1" applyFont="1" applyFill="1" applyBorder="1"/>
    <xf numFmtId="3" fontId="20" fillId="0" borderId="183" xfId="0" applyNumberFormat="1" applyFont="1" applyFill="1" applyBorder="1" applyAlignment="1">
      <alignment horizontal="center" wrapText="1"/>
    </xf>
    <xf numFmtId="3" fontId="20" fillId="0" borderId="184" xfId="0" applyNumberFormat="1" applyFont="1" applyFill="1" applyBorder="1" applyAlignment="1">
      <alignment horizontal="right"/>
    </xf>
    <xf numFmtId="3" fontId="14" fillId="0" borderId="185" xfId="0" applyNumberFormat="1" applyFont="1" applyFill="1" applyBorder="1" applyAlignment="1">
      <alignment horizontal="right"/>
    </xf>
    <xf numFmtId="3" fontId="14" fillId="0" borderId="84" xfId="0" applyNumberFormat="1" applyFont="1" applyFill="1" applyBorder="1"/>
    <xf numFmtId="3" fontId="55" fillId="0" borderId="186" xfId="0" applyNumberFormat="1" applyFont="1" applyFill="1" applyBorder="1"/>
    <xf numFmtId="3" fontId="55" fillId="0" borderId="84" xfId="0" applyNumberFormat="1" applyFont="1" applyFill="1" applyBorder="1"/>
    <xf numFmtId="3" fontId="14" fillId="0" borderId="187" xfId="0" applyNumberFormat="1" applyFont="1" applyFill="1" applyBorder="1" applyAlignment="1">
      <alignment horizontal="right"/>
    </xf>
    <xf numFmtId="3" fontId="55" fillId="0" borderId="115" xfId="0" applyNumberFormat="1" applyFont="1" applyFill="1" applyBorder="1"/>
    <xf numFmtId="3" fontId="14" fillId="0" borderId="179" xfId="0" applyNumberFormat="1" applyFont="1" applyFill="1" applyBorder="1"/>
    <xf numFmtId="3" fontId="44" fillId="0" borderId="172" xfId="1" applyNumberFormat="1" applyFont="1" applyFill="1" applyBorder="1"/>
    <xf numFmtId="3" fontId="51" fillId="0" borderId="165" xfId="1" applyNumberFormat="1" applyFont="1" applyFill="1" applyBorder="1"/>
    <xf numFmtId="3" fontId="51" fillId="0" borderId="180" xfId="1" applyNumberFormat="1" applyFont="1" applyFill="1" applyBorder="1"/>
    <xf numFmtId="3" fontId="51" fillId="0" borderId="65" xfId="1" applyNumberFormat="1" applyFont="1" applyFill="1" applyBorder="1"/>
    <xf numFmtId="3" fontId="51" fillId="0" borderId="74" xfId="1" applyNumberFormat="1" applyFont="1" applyFill="1" applyBorder="1"/>
    <xf numFmtId="3" fontId="51" fillId="0" borderId="166" xfId="1" applyNumberFormat="1" applyFont="1" applyFill="1" applyBorder="1"/>
    <xf numFmtId="3" fontId="47" fillId="0" borderId="65" xfId="1" applyNumberFormat="1" applyFont="1" applyFill="1" applyBorder="1" applyAlignment="1">
      <alignment horizontal="right"/>
    </xf>
    <xf numFmtId="3" fontId="51" fillId="0" borderId="129" xfId="1" applyNumberFormat="1" applyFont="1" applyFill="1" applyBorder="1"/>
    <xf numFmtId="3" fontId="47" fillId="0" borderId="166" xfId="1" applyNumberFormat="1" applyFont="1" applyFill="1" applyBorder="1" applyAlignment="1">
      <alignment horizontal="right"/>
    </xf>
    <xf numFmtId="3" fontId="51" fillId="0" borderId="181" xfId="1" applyNumberFormat="1" applyFont="1" applyFill="1" applyBorder="1"/>
    <xf numFmtId="3" fontId="55" fillId="0" borderId="139" xfId="0" applyNumberFormat="1" applyFont="1" applyFill="1" applyBorder="1"/>
    <xf numFmtId="3" fontId="55" fillId="0" borderId="140" xfId="0" applyNumberFormat="1" applyFont="1" applyFill="1" applyBorder="1"/>
    <xf numFmtId="3" fontId="58" fillId="0" borderId="76" xfId="0" applyNumberFormat="1" applyFont="1" applyBorder="1" applyAlignment="1">
      <alignment horizontal="center" vertical="center" wrapText="1"/>
    </xf>
    <xf numFmtId="3" fontId="58" fillId="0" borderId="170" xfId="0" applyNumberFormat="1" applyFont="1" applyBorder="1" applyAlignment="1">
      <alignment horizontal="center" vertical="center" wrapText="1"/>
    </xf>
    <xf numFmtId="3" fontId="58" fillId="0" borderId="94" xfId="0" applyNumberFormat="1" applyFont="1" applyBorder="1" applyAlignment="1">
      <alignment horizontal="center" vertical="center" wrapText="1"/>
    </xf>
    <xf numFmtId="3" fontId="58" fillId="0" borderId="128" xfId="0" applyNumberFormat="1" applyFont="1" applyBorder="1" applyAlignment="1">
      <alignment horizontal="center" vertical="center" wrapText="1"/>
    </xf>
    <xf numFmtId="3" fontId="58" fillId="0" borderId="168" xfId="0" applyNumberFormat="1" applyFont="1" applyBorder="1" applyAlignment="1">
      <alignment horizontal="center" vertical="center" wrapText="1"/>
    </xf>
    <xf numFmtId="3" fontId="58" fillId="15" borderId="114" xfId="0" applyNumberFormat="1" applyFont="1" applyFill="1" applyBorder="1" applyAlignment="1">
      <alignment horizontal="right" vertical="center" wrapText="1"/>
    </xf>
    <xf numFmtId="3" fontId="58" fillId="15" borderId="128" xfId="0" applyNumberFormat="1" applyFont="1" applyFill="1" applyBorder="1" applyAlignment="1">
      <alignment horizontal="center" vertical="center" wrapText="1"/>
    </xf>
    <xf numFmtId="3" fontId="58" fillId="15" borderId="94" xfId="0" applyNumberFormat="1" applyFont="1" applyFill="1" applyBorder="1" applyAlignment="1">
      <alignment horizontal="right" vertical="center" wrapText="1"/>
    </xf>
    <xf numFmtId="3" fontId="58" fillId="15" borderId="87" xfId="0" applyNumberFormat="1" applyFont="1" applyFill="1" applyBorder="1" applyAlignment="1">
      <alignment vertical="center" wrapText="1"/>
    </xf>
    <xf numFmtId="3" fontId="58" fillId="15" borderId="114" xfId="0" applyNumberFormat="1" applyFont="1" applyFill="1" applyBorder="1" applyAlignment="1">
      <alignment vertical="center" wrapText="1"/>
    </xf>
    <xf numFmtId="3" fontId="58" fillId="15" borderId="94" xfId="0" applyNumberFormat="1" applyFont="1" applyFill="1" applyBorder="1" applyAlignment="1">
      <alignment vertical="center" wrapText="1"/>
    </xf>
    <xf numFmtId="3" fontId="58" fillId="15" borderId="128" xfId="0" applyNumberFormat="1" applyFont="1" applyFill="1" applyBorder="1" applyAlignment="1">
      <alignment vertical="center" wrapText="1"/>
    </xf>
    <xf numFmtId="3" fontId="56" fillId="0" borderId="98" xfId="0" applyNumberFormat="1" applyFont="1" applyBorder="1"/>
    <xf numFmtId="3" fontId="56" fillId="0" borderId="124" xfId="0" applyNumberFormat="1" applyFont="1" applyBorder="1"/>
    <xf numFmtId="0" fontId="51" fillId="0" borderId="157" xfId="0" applyFont="1" applyBorder="1"/>
    <xf numFmtId="3" fontId="51" fillId="0" borderId="156" xfId="0" applyNumberFormat="1" applyFont="1" applyBorder="1"/>
    <xf numFmtId="3" fontId="51" fillId="0" borderId="97" xfId="0" applyNumberFormat="1" applyFont="1" applyBorder="1"/>
    <xf numFmtId="3" fontId="51" fillId="0" borderId="98" xfId="0" applyNumberFormat="1" applyFont="1" applyBorder="1"/>
    <xf numFmtId="3" fontId="56" fillId="0" borderId="72" xfId="0" applyNumberFormat="1" applyFont="1" applyBorder="1"/>
    <xf numFmtId="3" fontId="51" fillId="0" borderId="56" xfId="0" applyNumberFormat="1" applyFont="1" applyBorder="1"/>
    <xf numFmtId="0" fontId="56" fillId="0" borderId="78" xfId="0" applyFont="1" applyBorder="1"/>
    <xf numFmtId="3" fontId="56" fillId="0" borderId="133" xfId="0" applyNumberFormat="1" applyFont="1" applyBorder="1"/>
    <xf numFmtId="3" fontId="56" fillId="0" borderId="56" xfId="0" applyNumberFormat="1" applyFont="1" applyBorder="1"/>
    <xf numFmtId="3" fontId="56" fillId="0" borderId="64" xfId="0" applyNumberFormat="1" applyFont="1" applyBorder="1"/>
    <xf numFmtId="0" fontId="56" fillId="0" borderId="72" xfId="0" applyFont="1" applyBorder="1" applyAlignment="1">
      <alignment horizontal="center" vertical="center"/>
    </xf>
    <xf numFmtId="3" fontId="51" fillId="0" borderId="133" xfId="0" applyNumberFormat="1" applyFont="1" applyBorder="1"/>
    <xf numFmtId="3" fontId="56" fillId="0" borderId="63" xfId="0" applyNumberFormat="1" applyFont="1" applyBorder="1"/>
    <xf numFmtId="0" fontId="56" fillId="0" borderId="99" xfId="0" applyFont="1" applyBorder="1" applyAlignment="1">
      <alignment horizontal="center" vertical="center"/>
    </xf>
    <xf numFmtId="0" fontId="56" fillId="0" borderId="150" xfId="0" applyFont="1" applyBorder="1"/>
    <xf numFmtId="3" fontId="56" fillId="0" borderId="134" xfId="0" applyNumberFormat="1" applyFont="1" applyBorder="1"/>
    <xf numFmtId="3" fontId="56" fillId="0" borderId="99" xfId="0" applyNumberFormat="1" applyFont="1" applyBorder="1"/>
    <xf numFmtId="3" fontId="56" fillId="0" borderId="66" xfId="0" applyNumberFormat="1" applyFont="1" applyBorder="1"/>
    <xf numFmtId="3" fontId="58" fillId="15" borderId="86" xfId="0" applyNumberFormat="1" applyFont="1" applyFill="1" applyBorder="1"/>
    <xf numFmtId="3" fontId="58" fillId="15" borderId="94" xfId="0" applyNumberFormat="1" applyFont="1" applyFill="1" applyBorder="1"/>
    <xf numFmtId="3" fontId="58" fillId="15" borderId="149" xfId="0" applyNumberFormat="1" applyFont="1" applyFill="1" applyBorder="1"/>
    <xf numFmtId="3" fontId="56" fillId="0" borderId="115" xfId="0" applyNumberFormat="1" applyFont="1" applyBorder="1"/>
    <xf numFmtId="3" fontId="56" fillId="0" borderId="159" xfId="0" applyNumberFormat="1" applyFont="1" applyBorder="1"/>
    <xf numFmtId="3" fontId="56" fillId="0" borderId="125" xfId="0" applyNumberFormat="1" applyFont="1" applyBorder="1"/>
    <xf numFmtId="3" fontId="56" fillId="0" borderId="179" xfId="0" applyNumberFormat="1" applyFont="1" applyBorder="1"/>
    <xf numFmtId="3" fontId="56" fillId="0" borderId="65" xfId="0" applyNumberFormat="1" applyFont="1" applyBorder="1"/>
    <xf numFmtId="3" fontId="56" fillId="0" borderId="67" xfId="0" applyNumberFormat="1" applyFont="1" applyBorder="1"/>
    <xf numFmtId="0" fontId="56" fillId="0" borderId="0" xfId="0" applyFont="1" applyAlignment="1">
      <alignment horizontal="center" vertical="center"/>
    </xf>
    <xf numFmtId="0" fontId="56" fillId="0" borderId="0" xfId="0" applyFont="1"/>
    <xf numFmtId="3" fontId="58" fillId="0" borderId="130" xfId="0" applyNumberFormat="1" applyFont="1" applyBorder="1" applyAlignment="1">
      <alignment horizontal="center" vertical="center" wrapText="1"/>
    </xf>
    <xf numFmtId="3" fontId="51" fillId="0" borderId="159" xfId="0" applyNumberFormat="1" applyFont="1" applyBorder="1"/>
    <xf numFmtId="3" fontId="56" fillId="0" borderId="165" xfId="0" applyNumberFormat="1" applyFont="1" applyBorder="1"/>
    <xf numFmtId="3" fontId="58" fillId="15" borderId="149" xfId="0" applyNumberFormat="1" applyFont="1" applyFill="1" applyBorder="1" applyAlignment="1">
      <alignment horizontal="right" vertical="center" wrapText="1"/>
    </xf>
    <xf numFmtId="3" fontId="58" fillId="15" borderId="128" xfId="0" applyNumberFormat="1" applyFont="1" applyFill="1" applyBorder="1" applyAlignment="1">
      <alignment horizontal="right" vertical="center" wrapText="1"/>
    </xf>
    <xf numFmtId="3" fontId="20" fillId="0" borderId="149" xfId="0" applyNumberFormat="1" applyFont="1" applyBorder="1" applyAlignment="1"/>
    <xf numFmtId="3" fontId="20" fillId="0" borderId="128" xfId="0" applyNumberFormat="1" applyFont="1" applyBorder="1" applyAlignment="1"/>
    <xf numFmtId="3" fontId="20" fillId="0" borderId="94" xfId="0" applyNumberFormat="1" applyFont="1" applyBorder="1" applyAlignment="1"/>
    <xf numFmtId="3" fontId="58" fillId="15" borderId="87" xfId="0" applyNumberFormat="1" applyFont="1" applyFill="1" applyBorder="1"/>
    <xf numFmtId="0" fontId="59" fillId="0" borderId="127" xfId="0" applyFont="1" applyBorder="1" applyAlignment="1">
      <alignment horizontal="center" vertical="center" wrapText="1"/>
    </xf>
    <xf numFmtId="0" fontId="58" fillId="0" borderId="87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8" fillId="0" borderId="94" xfId="0" applyFont="1" applyFill="1" applyBorder="1" applyAlignment="1">
      <alignment horizontal="center" vertical="center"/>
    </xf>
    <xf numFmtId="0" fontId="55" fillId="0" borderId="72" xfId="0" applyFont="1" applyFill="1" applyBorder="1" applyAlignment="1">
      <alignment horizontal="center" vertical="center"/>
    </xf>
    <xf numFmtId="3" fontId="58" fillId="0" borderId="87" xfId="0" applyNumberFormat="1" applyFont="1" applyFill="1" applyBorder="1"/>
    <xf numFmtId="3" fontId="34" fillId="0" borderId="125" xfId="0" applyNumberFormat="1" applyFont="1" applyFill="1" applyBorder="1"/>
    <xf numFmtId="3" fontId="55" fillId="0" borderId="179" xfId="0" applyNumberFormat="1" applyFont="1" applyFill="1" applyBorder="1"/>
    <xf numFmtId="0" fontId="59" fillId="0" borderId="88" xfId="0" applyFont="1" applyBorder="1" applyAlignment="1">
      <alignment horizontal="center" vertical="center" wrapText="1"/>
    </xf>
    <xf numFmtId="0" fontId="31" fillId="0" borderId="138" xfId="3" applyFont="1" applyFill="1" applyBorder="1" applyAlignment="1">
      <alignment horizontal="center" vertical="center" wrapText="1"/>
    </xf>
    <xf numFmtId="0" fontId="56" fillId="0" borderId="97" xfId="0" applyFont="1" applyBorder="1" applyAlignment="1">
      <alignment horizontal="center" vertical="center"/>
    </xf>
    <xf numFmtId="3" fontId="55" fillId="0" borderId="169" xfId="0" applyNumberFormat="1" applyFont="1" applyFill="1" applyBorder="1"/>
    <xf numFmtId="3" fontId="58" fillId="0" borderId="87" xfId="0" applyNumberFormat="1" applyFont="1" applyFill="1" applyBorder="1" applyAlignment="1">
      <alignment horizontal="center" vertical="center" wrapText="1"/>
    </xf>
    <xf numFmtId="3" fontId="58" fillId="0" borderId="86" xfId="0" applyNumberFormat="1" applyFont="1" applyFill="1" applyBorder="1" applyAlignment="1">
      <alignment horizontal="center" vertical="center" wrapText="1"/>
    </xf>
    <xf numFmtId="0" fontId="55" fillId="0" borderId="55" xfId="0" applyFont="1" applyFill="1" applyBorder="1" applyAlignment="1">
      <alignment horizontal="left"/>
    </xf>
    <xf numFmtId="0" fontId="0" fillId="0" borderId="166" xfId="0" applyBorder="1"/>
    <xf numFmtId="0" fontId="77" fillId="0" borderId="60" xfId="0" applyFont="1" applyBorder="1" applyAlignment="1">
      <alignment horizontal="center" vertical="center" wrapText="1"/>
    </xf>
    <xf numFmtId="0" fontId="0" fillId="0" borderId="77" xfId="0" applyBorder="1"/>
    <xf numFmtId="0" fontId="0" fillId="0" borderId="66" xfId="0" applyBorder="1"/>
    <xf numFmtId="0" fontId="0" fillId="0" borderId="128" xfId="0" applyBorder="1"/>
    <xf numFmtId="3" fontId="56" fillId="0" borderId="71" xfId="0" applyNumberFormat="1" applyFont="1" applyBorder="1"/>
    <xf numFmtId="3" fontId="56" fillId="0" borderId="61" xfId="0" applyNumberFormat="1" applyFont="1" applyBorder="1"/>
    <xf numFmtId="3" fontId="56" fillId="0" borderId="138" xfId="0" applyNumberFormat="1" applyFont="1" applyBorder="1"/>
    <xf numFmtId="3" fontId="56" fillId="0" borderId="139" xfId="0" applyNumberFormat="1" applyFont="1" applyBorder="1"/>
    <xf numFmtId="3" fontId="56" fillId="0" borderId="73" xfId="0" applyNumberFormat="1" applyFont="1" applyBorder="1"/>
    <xf numFmtId="3" fontId="56" fillId="0" borderId="69" xfId="0" applyNumberFormat="1" applyFont="1" applyBorder="1"/>
    <xf numFmtId="3" fontId="56" fillId="0" borderId="140" xfId="0" applyNumberFormat="1" applyFont="1" applyBorder="1"/>
    <xf numFmtId="3" fontId="21" fillId="0" borderId="188" xfId="1" applyNumberFormat="1" applyFont="1" applyFill="1" applyBorder="1" applyAlignment="1">
      <alignment horizontal="center" vertical="center" wrapText="1"/>
    </xf>
    <xf numFmtId="3" fontId="21" fillId="0" borderId="189" xfId="1" applyNumberFormat="1" applyFont="1" applyFill="1" applyBorder="1" applyAlignment="1">
      <alignment horizontal="center" vertical="center" wrapText="1"/>
    </xf>
    <xf numFmtId="3" fontId="21" fillId="0" borderId="90" xfId="1" applyNumberFormat="1" applyFont="1" applyFill="1" applyBorder="1" applyAlignment="1">
      <alignment horizontal="center" vertical="center" wrapText="1"/>
    </xf>
    <xf numFmtId="3" fontId="55" fillId="0" borderId="167" xfId="0" applyNumberFormat="1" applyFont="1" applyFill="1" applyBorder="1"/>
    <xf numFmtId="0" fontId="56" fillId="0" borderId="99" xfId="0" applyFont="1" applyBorder="1" applyAlignment="1">
      <alignment horizontal="center" vertical="center"/>
    </xf>
    <xf numFmtId="0" fontId="58" fillId="0" borderId="86" xfId="0" applyFont="1" applyFill="1" applyBorder="1" applyAlignment="1">
      <alignment horizontal="center" vertical="center" wrapText="1"/>
    </xf>
    <xf numFmtId="3" fontId="51" fillId="0" borderId="64" xfId="0" applyNumberFormat="1" applyFont="1" applyBorder="1"/>
    <xf numFmtId="0" fontId="0" fillId="0" borderId="99" xfId="0" applyFill="1" applyBorder="1"/>
    <xf numFmtId="0" fontId="0" fillId="0" borderId="66" xfId="0" applyFill="1" applyBorder="1"/>
    <xf numFmtId="0" fontId="0" fillId="0" borderId="167" xfId="0" applyFill="1" applyBorder="1"/>
    <xf numFmtId="0" fontId="0" fillId="0" borderId="179" xfId="0" applyFill="1" applyBorder="1"/>
    <xf numFmtId="3" fontId="75" fillId="0" borderId="170" xfId="0" applyNumberFormat="1" applyFont="1" applyFill="1" applyBorder="1"/>
    <xf numFmtId="3" fontId="75" fillId="0" borderId="173" xfId="0" applyNumberFormat="1" applyFont="1" applyFill="1" applyBorder="1"/>
    <xf numFmtId="3" fontId="75" fillId="0" borderId="132" xfId="0" applyNumberFormat="1" applyFont="1" applyFill="1" applyBorder="1"/>
    <xf numFmtId="3" fontId="75" fillId="0" borderId="131" xfId="0" applyNumberFormat="1" applyFont="1" applyFill="1" applyBorder="1"/>
    <xf numFmtId="3" fontId="75" fillId="0" borderId="86" xfId="0" applyNumberFormat="1" applyFont="1" applyFill="1" applyBorder="1"/>
    <xf numFmtId="3" fontId="75" fillId="0" borderId="94" xfId="0" applyNumberFormat="1" applyFont="1" applyFill="1" applyBorder="1"/>
    <xf numFmtId="3" fontId="75" fillId="0" borderId="128" xfId="0" applyNumberFormat="1" applyFont="1" applyFill="1" applyBorder="1"/>
    <xf numFmtId="3" fontId="75" fillId="0" borderId="95" xfId="0" applyNumberFormat="1" applyFont="1" applyFill="1" applyBorder="1"/>
    <xf numFmtId="3" fontId="75" fillId="0" borderId="87" xfId="0" applyNumberFormat="1" applyFont="1" applyFill="1" applyBorder="1"/>
    <xf numFmtId="0" fontId="60" fillId="0" borderId="128" xfId="0" applyFont="1" applyFill="1" applyBorder="1"/>
    <xf numFmtId="3" fontId="60" fillId="0" borderId="128" xfId="0" applyNumberFormat="1" applyFont="1" applyFill="1" applyBorder="1"/>
    <xf numFmtId="3" fontId="60" fillId="0" borderId="168" xfId="0" applyNumberFormat="1" applyFont="1" applyFill="1" applyBorder="1"/>
    <xf numFmtId="3" fontId="60" fillId="0" borderId="86" xfId="0" applyNumberFormat="1" applyFont="1" applyFill="1" applyBorder="1"/>
    <xf numFmtId="3" fontId="60" fillId="0" borderId="87" xfId="0" applyNumberFormat="1" applyFont="1" applyFill="1" applyBorder="1"/>
    <xf numFmtId="3" fontId="60" fillId="0" borderId="94" xfId="0" applyNumberFormat="1" applyFont="1" applyFill="1" applyBorder="1"/>
    <xf numFmtId="3" fontId="60" fillId="0" borderId="95" xfId="0" applyNumberFormat="1" applyFont="1" applyFill="1" applyBorder="1"/>
    <xf numFmtId="0" fontId="60" fillId="0" borderId="86" xfId="0" applyFont="1" applyFill="1" applyBorder="1"/>
    <xf numFmtId="0" fontId="60" fillId="0" borderId="0" xfId="0" applyFont="1" applyFill="1"/>
    <xf numFmtId="3" fontId="60" fillId="0" borderId="87" xfId="0" applyNumberFormat="1" applyFont="1" applyFill="1" applyBorder="1" applyAlignment="1"/>
    <xf numFmtId="3" fontId="60" fillId="0" borderId="86" xfId="0" applyNumberFormat="1" applyFont="1" applyFill="1" applyBorder="1" applyAlignment="1"/>
    <xf numFmtId="3" fontId="76" fillId="0" borderId="94" xfId="0" applyNumberFormat="1" applyFont="1" applyFill="1" applyBorder="1"/>
    <xf numFmtId="3" fontId="76" fillId="0" borderId="128" xfId="0" applyNumberFormat="1" applyFont="1" applyFill="1" applyBorder="1"/>
    <xf numFmtId="3" fontId="76" fillId="0" borderId="95" xfId="0" applyNumberFormat="1" applyFont="1" applyFill="1" applyBorder="1"/>
    <xf numFmtId="3" fontId="76" fillId="0" borderId="86" xfId="0" applyNumberFormat="1" applyFont="1" applyFill="1" applyBorder="1" applyAlignment="1"/>
    <xf numFmtId="3" fontId="76" fillId="0" borderId="87" xfId="0" applyNumberFormat="1" applyFont="1" applyFill="1" applyBorder="1" applyAlignment="1"/>
    <xf numFmtId="0" fontId="76" fillId="0" borderId="0" xfId="0" applyFont="1" applyFill="1"/>
    <xf numFmtId="0" fontId="34" fillId="0" borderId="139" xfId="0" applyFont="1" applyFill="1" applyBorder="1" applyAlignment="1">
      <alignment wrapText="1"/>
    </xf>
    <xf numFmtId="0" fontId="13" fillId="0" borderId="0" xfId="0" applyFont="1" applyFill="1"/>
    <xf numFmtId="0" fontId="20" fillId="0" borderId="71" xfId="1" applyFont="1" applyBorder="1" applyAlignment="1"/>
    <xf numFmtId="0" fontId="20" fillId="0" borderId="72" xfId="1" applyFont="1" applyBorder="1" applyAlignment="1"/>
    <xf numFmtId="0" fontId="20" fillId="0" borderId="73" xfId="1" applyFont="1" applyBorder="1" applyAlignment="1"/>
    <xf numFmtId="3" fontId="52" fillId="0" borderId="115" xfId="1" applyNumberFormat="1" applyFont="1" applyFill="1" applyBorder="1"/>
    <xf numFmtId="3" fontId="52" fillId="0" borderId="125" xfId="1" applyNumberFormat="1" applyFont="1" applyFill="1" applyBorder="1"/>
    <xf numFmtId="3" fontId="52" fillId="0" borderId="126" xfId="1" applyNumberFormat="1" applyFont="1" applyFill="1" applyBorder="1"/>
    <xf numFmtId="3" fontId="81" fillId="0" borderId="127" xfId="1" applyNumberFormat="1" applyFont="1" applyBorder="1"/>
    <xf numFmtId="3" fontId="81" fillId="0" borderId="125" xfId="1" applyNumberFormat="1" applyFont="1" applyBorder="1"/>
    <xf numFmtId="3" fontId="81" fillId="0" borderId="126" xfId="1" applyNumberFormat="1" applyFont="1" applyBorder="1"/>
    <xf numFmtId="3" fontId="20" fillId="0" borderId="190" xfId="1" applyNumberFormat="1" applyFont="1" applyFill="1" applyBorder="1" applyAlignment="1">
      <alignment horizontal="center" wrapText="1"/>
    </xf>
    <xf numFmtId="0" fontId="2" fillId="0" borderId="191" xfId="1" applyFont="1" applyBorder="1"/>
    <xf numFmtId="3" fontId="37" fillId="0" borderId="192" xfId="1" applyNumberFormat="1" applyFont="1" applyFill="1" applyBorder="1"/>
    <xf numFmtId="0" fontId="2" fillId="0" borderId="118" xfId="1" applyFont="1" applyBorder="1"/>
    <xf numFmtId="3" fontId="37" fillId="0" borderId="193" xfId="1" applyNumberFormat="1" applyFont="1" applyFill="1" applyBorder="1"/>
    <xf numFmtId="0" fontId="2" fillId="0" borderId="194" xfId="1" applyFont="1" applyBorder="1"/>
    <xf numFmtId="3" fontId="37" fillId="0" borderId="195" xfId="1" applyNumberFormat="1" applyFont="1" applyFill="1" applyBorder="1"/>
    <xf numFmtId="0" fontId="6" fillId="0" borderId="174" xfId="1" applyFont="1" applyBorder="1"/>
    <xf numFmtId="3" fontId="1" fillId="0" borderId="91" xfId="1" applyNumberFormat="1" applyFill="1" applyBorder="1"/>
    <xf numFmtId="0" fontId="45" fillId="0" borderId="196" xfId="1" applyFont="1" applyBorder="1"/>
    <xf numFmtId="3" fontId="52" fillId="0" borderId="197" xfId="1" applyNumberFormat="1" applyFont="1" applyFill="1" applyBorder="1"/>
    <xf numFmtId="0" fontId="45" fillId="0" borderId="198" xfId="1" applyFont="1" applyBorder="1"/>
    <xf numFmtId="3" fontId="52" fillId="0" borderId="199" xfId="1" applyNumberFormat="1" applyFont="1" applyFill="1" applyBorder="1"/>
    <xf numFmtId="3" fontId="52" fillId="0" borderId="190" xfId="1" applyNumberFormat="1" applyFont="1" applyFill="1" applyBorder="1"/>
    <xf numFmtId="0" fontId="1" fillId="0" borderId="174" xfId="1" applyBorder="1"/>
    <xf numFmtId="3" fontId="1" fillId="0" borderId="0" xfId="1" applyNumberFormat="1" applyBorder="1"/>
    <xf numFmtId="3" fontId="1" fillId="0" borderId="91" xfId="1" applyNumberFormat="1" applyBorder="1"/>
    <xf numFmtId="3" fontId="52" fillId="0" borderId="200" xfId="1" applyNumberFormat="1" applyFont="1" applyFill="1" applyBorder="1"/>
    <xf numFmtId="3" fontId="52" fillId="0" borderId="193" xfId="1" applyNumberFormat="1" applyFont="1" applyFill="1" applyBorder="1"/>
    <xf numFmtId="3" fontId="52" fillId="0" borderId="201" xfId="1" applyNumberFormat="1" applyFont="1" applyFill="1" applyBorder="1"/>
    <xf numFmtId="3" fontId="14" fillId="0" borderId="114" xfId="1" applyNumberFormat="1" applyFont="1" applyBorder="1" applyAlignment="1">
      <alignment horizontal="center" vertical="center"/>
    </xf>
    <xf numFmtId="3" fontId="34" fillId="0" borderId="171" xfId="1" applyNumberFormat="1" applyFont="1" applyBorder="1" applyAlignment="1">
      <alignment horizontal="left"/>
    </xf>
    <xf numFmtId="3" fontId="34" fillId="0" borderId="133" xfId="1" applyNumberFormat="1" applyFont="1" applyBorder="1" applyAlignment="1">
      <alignment horizontal="left"/>
    </xf>
    <xf numFmtId="3" fontId="34" fillId="0" borderId="175" xfId="1" applyNumberFormat="1" applyFont="1" applyBorder="1" applyAlignment="1">
      <alignment horizontal="left"/>
    </xf>
    <xf numFmtId="3" fontId="14" fillId="0" borderId="100" xfId="1" applyNumberFormat="1" applyFont="1" applyBorder="1" applyAlignment="1"/>
    <xf numFmtId="0" fontId="1" fillId="0" borderId="0" xfId="1" applyBorder="1"/>
    <xf numFmtId="0" fontId="1" fillId="0" borderId="91" xfId="1" applyBorder="1"/>
    <xf numFmtId="3" fontId="14" fillId="0" borderId="101" xfId="1" applyNumberFormat="1" applyFont="1" applyBorder="1" applyAlignment="1"/>
    <xf numFmtId="0" fontId="58" fillId="0" borderId="87" xfId="0" applyFont="1" applyFill="1" applyBorder="1" applyAlignment="1">
      <alignment horizontal="center" vertical="center" wrapText="1"/>
    </xf>
    <xf numFmtId="3" fontId="20" fillId="0" borderId="202" xfId="0" applyNumberFormat="1" applyFont="1" applyFill="1" applyBorder="1" applyAlignment="1">
      <alignment horizontal="right"/>
    </xf>
    <xf numFmtId="3" fontId="14" fillId="0" borderId="110" xfId="0" applyNumberFormat="1" applyFont="1" applyFill="1" applyBorder="1" applyAlignment="1">
      <alignment horizontal="right"/>
    </xf>
    <xf numFmtId="3" fontId="14" fillId="0" borderId="174" xfId="0" applyNumberFormat="1" applyFont="1" applyFill="1" applyBorder="1"/>
    <xf numFmtId="3" fontId="14" fillId="0" borderId="203" xfId="0" applyNumberFormat="1" applyFont="1" applyFill="1" applyBorder="1" applyAlignment="1">
      <alignment horizontal="right"/>
    </xf>
    <xf numFmtId="3" fontId="14" fillId="0" borderId="134" xfId="0" applyNumberFormat="1" applyFont="1" applyFill="1" applyBorder="1"/>
    <xf numFmtId="3" fontId="20" fillId="0" borderId="0" xfId="0" applyNumberFormat="1" applyFont="1" applyFill="1" applyBorder="1" applyAlignment="1">
      <alignment horizontal="right"/>
    </xf>
    <xf numFmtId="3" fontId="14" fillId="0" borderId="114" xfId="0" applyNumberFormat="1" applyFont="1" applyFill="1" applyBorder="1" applyAlignment="1">
      <alignment horizontal="right"/>
    </xf>
    <xf numFmtId="3" fontId="34" fillId="0" borderId="174" xfId="0" applyNumberFormat="1" applyFont="1" applyFill="1" applyBorder="1"/>
    <xf numFmtId="3" fontId="34" fillId="0" borderId="101" xfId="0" applyNumberFormat="1" applyFont="1" applyFill="1" applyBorder="1"/>
    <xf numFmtId="3" fontId="14" fillId="0" borderId="101" xfId="0" applyNumberFormat="1" applyFont="1" applyFill="1" applyBorder="1" applyAlignment="1">
      <alignment horizontal="right"/>
    </xf>
    <xf numFmtId="3" fontId="57" fillId="0" borderId="39" xfId="0" applyNumberFormat="1" applyFont="1" applyFill="1" applyBorder="1" applyAlignment="1">
      <alignment horizontal="right"/>
    </xf>
    <xf numFmtId="3" fontId="34" fillId="0" borderId="204" xfId="0" applyNumberFormat="1" applyFont="1" applyFill="1" applyBorder="1"/>
    <xf numFmtId="3" fontId="14" fillId="0" borderId="87" xfId="0" applyNumberFormat="1" applyFont="1" applyFill="1" applyBorder="1" applyAlignment="1">
      <alignment horizontal="right"/>
    </xf>
    <xf numFmtId="3" fontId="34" fillId="0" borderId="91" xfId="0" applyNumberFormat="1" applyFont="1" applyFill="1" applyBorder="1"/>
    <xf numFmtId="3" fontId="34" fillId="0" borderId="186" xfId="0" applyNumberFormat="1" applyFont="1" applyFill="1" applyBorder="1"/>
    <xf numFmtId="3" fontId="20" fillId="0" borderId="205" xfId="0" applyNumberFormat="1" applyFont="1" applyFill="1" applyBorder="1" applyAlignment="1">
      <alignment horizontal="right"/>
    </xf>
    <xf numFmtId="3" fontId="34" fillId="0" borderId="206" xfId="0" applyNumberFormat="1" applyFont="1" applyFill="1" applyBorder="1"/>
    <xf numFmtId="3" fontId="57" fillId="0" borderId="207" xfId="0" applyNumberFormat="1" applyFont="1" applyFill="1" applyBorder="1" applyAlignment="1">
      <alignment horizontal="right"/>
    </xf>
    <xf numFmtId="3" fontId="20" fillId="0" borderId="208" xfId="0" applyNumberFormat="1" applyFont="1" applyFill="1" applyBorder="1" applyAlignment="1">
      <alignment horizontal="center" wrapText="1"/>
    </xf>
    <xf numFmtId="3" fontId="55" fillId="0" borderId="135" xfId="0" applyNumberFormat="1" applyFont="1" applyFill="1" applyBorder="1"/>
    <xf numFmtId="3" fontId="55" fillId="0" borderId="174" xfId="0" applyNumberFormat="1" applyFont="1" applyFill="1" applyBorder="1"/>
    <xf numFmtId="3" fontId="55" fillId="0" borderId="156" xfId="0" applyNumberFormat="1" applyFont="1" applyFill="1" applyBorder="1"/>
    <xf numFmtId="3" fontId="34" fillId="0" borderId="100" xfId="0" applyNumberFormat="1" applyFont="1" applyFill="1" applyBorder="1"/>
    <xf numFmtId="3" fontId="55" fillId="0" borderId="100" xfId="0" applyNumberFormat="1" applyFont="1" applyFill="1" applyBorder="1"/>
    <xf numFmtId="3" fontId="20" fillId="0" borderId="86" xfId="0" applyNumberFormat="1" applyFont="1" applyFill="1" applyBorder="1" applyAlignment="1">
      <alignment horizontal="right"/>
    </xf>
    <xf numFmtId="3" fontId="1" fillId="0" borderId="174" xfId="1" applyNumberFormat="1" applyFont="1" applyFill="1" applyBorder="1"/>
    <xf numFmtId="3" fontId="44" fillId="0" borderId="171" xfId="1" applyNumberFormat="1" applyFont="1" applyFill="1" applyBorder="1"/>
    <xf numFmtId="3" fontId="51" fillId="0" borderId="133" xfId="1" applyNumberFormat="1" applyFont="1" applyFill="1" applyBorder="1"/>
    <xf numFmtId="3" fontId="51" fillId="0" borderId="175" xfId="1" applyNumberFormat="1" applyFont="1" applyFill="1" applyBorder="1"/>
    <xf numFmtId="3" fontId="44" fillId="0" borderId="97" xfId="1" applyNumberFormat="1" applyFont="1" applyFill="1" applyBorder="1"/>
    <xf numFmtId="3" fontId="44" fillId="0" borderId="98" xfId="1" applyNumberFormat="1" applyFont="1" applyFill="1" applyBorder="1"/>
    <xf numFmtId="3" fontId="44" fillId="0" borderId="124" xfId="1" applyNumberFormat="1" applyFont="1" applyFill="1" applyBorder="1"/>
    <xf numFmtId="3" fontId="44" fillId="0" borderId="0" xfId="1" applyNumberFormat="1" applyFont="1" applyFill="1" applyBorder="1"/>
    <xf numFmtId="3" fontId="44" fillId="0" borderId="174" xfId="1" applyNumberFormat="1" applyFont="1" applyFill="1" applyBorder="1"/>
    <xf numFmtId="3" fontId="44" fillId="0" borderId="147" xfId="1" applyNumberFormat="1" applyFont="1" applyFill="1" applyBorder="1"/>
    <xf numFmtId="3" fontId="57" fillId="0" borderId="86" xfId="0" applyNumberFormat="1" applyFont="1" applyFill="1" applyBorder="1" applyAlignment="1">
      <alignment horizontal="right"/>
    </xf>
    <xf numFmtId="3" fontId="21" fillId="0" borderId="209" xfId="1" applyNumberFormat="1" applyFont="1" applyFill="1" applyBorder="1" applyAlignment="1">
      <alignment horizontal="center" vertical="center" wrapText="1"/>
    </xf>
    <xf numFmtId="3" fontId="21" fillId="0" borderId="137" xfId="1" applyNumberFormat="1" applyFont="1" applyFill="1" applyBorder="1" applyAlignment="1">
      <alignment horizontal="center" vertical="center" wrapText="1"/>
    </xf>
    <xf numFmtId="3" fontId="2" fillId="0" borderId="114" xfId="1" applyNumberFormat="1" applyFont="1" applyFill="1" applyBorder="1" applyAlignment="1">
      <alignment horizontal="right"/>
    </xf>
    <xf numFmtId="3" fontId="44" fillId="0" borderId="157" xfId="1" applyNumberFormat="1" applyFont="1" applyFill="1" applyBorder="1"/>
    <xf numFmtId="3" fontId="2" fillId="0" borderId="94" xfId="1" applyNumberFormat="1" applyFont="1" applyFill="1" applyBorder="1" applyAlignment="1">
      <alignment horizontal="right"/>
    </xf>
    <xf numFmtId="3" fontId="2" fillId="0" borderId="128" xfId="1" applyNumberFormat="1" applyFont="1" applyFill="1" applyBorder="1" applyAlignment="1">
      <alignment horizontal="right"/>
    </xf>
    <xf numFmtId="3" fontId="2" fillId="0" borderId="168" xfId="1" applyNumberFormat="1" applyFont="1" applyFill="1" applyBorder="1" applyAlignment="1">
      <alignment horizontal="right"/>
    </xf>
    <xf numFmtId="3" fontId="44" fillId="0" borderId="152" xfId="1" applyNumberFormat="1" applyFont="1" applyFill="1" applyBorder="1"/>
    <xf numFmtId="3" fontId="44" fillId="0" borderId="77" xfId="1" applyNumberFormat="1" applyFont="1" applyFill="1" applyBorder="1"/>
    <xf numFmtId="3" fontId="44" fillId="0" borderId="160" xfId="1" applyNumberFormat="1" applyFont="1" applyFill="1" applyBorder="1"/>
    <xf numFmtId="3" fontId="34" fillId="0" borderId="169" xfId="0" applyNumberFormat="1" applyFont="1" applyFill="1" applyBorder="1"/>
    <xf numFmtId="0" fontId="56" fillId="0" borderId="97" xfId="0" applyFont="1" applyBorder="1" applyAlignment="1">
      <alignment horizontal="center" vertical="center"/>
    </xf>
    <xf numFmtId="3" fontId="82" fillId="0" borderId="56" xfId="0" applyNumberFormat="1" applyFont="1" applyBorder="1"/>
    <xf numFmtId="3" fontId="20" fillId="0" borderId="87" xfId="0" applyNumberFormat="1" applyFont="1" applyBorder="1" applyAlignment="1"/>
    <xf numFmtId="3" fontId="56" fillId="0" borderId="131" xfId="0" applyNumberFormat="1" applyFont="1" applyBorder="1" applyAlignment="1"/>
    <xf numFmtId="0" fontId="50" fillId="0" borderId="0" xfId="0" applyFont="1" applyFill="1" applyBorder="1" applyAlignment="1">
      <alignment horizontal="center" wrapText="1"/>
    </xf>
    <xf numFmtId="0" fontId="50" fillId="0" borderId="0" xfId="1" applyFont="1" applyFill="1" applyBorder="1" applyAlignment="1">
      <alignment horizontal="center"/>
    </xf>
    <xf numFmtId="3" fontId="46" fillId="0" borderId="100" xfId="1" applyNumberFormat="1" applyFont="1" applyFill="1" applyBorder="1" applyAlignment="1">
      <alignment horizontal="center"/>
    </xf>
    <xf numFmtId="3" fontId="46" fillId="0" borderId="131" xfId="1" applyNumberFormat="1" applyFont="1" applyFill="1" applyBorder="1" applyAlignment="1">
      <alignment horizontal="center"/>
    </xf>
    <xf numFmtId="3" fontId="46" fillId="0" borderId="92" xfId="1" applyNumberFormat="1" applyFont="1" applyFill="1" applyBorder="1" applyAlignment="1">
      <alignment horizontal="center"/>
    </xf>
    <xf numFmtId="3" fontId="46" fillId="0" borderId="135" xfId="1" applyNumberFormat="1" applyFont="1" applyFill="1" applyBorder="1" applyAlignment="1">
      <alignment horizontal="center"/>
    </xf>
    <xf numFmtId="3" fontId="46" fillId="0" borderId="46" xfId="1" applyNumberFormat="1" applyFont="1" applyFill="1" applyBorder="1" applyAlignment="1">
      <alignment horizontal="center"/>
    </xf>
    <xf numFmtId="3" fontId="46" fillId="0" borderId="136" xfId="1" applyNumberFormat="1" applyFont="1" applyFill="1" applyBorder="1" applyAlignment="1">
      <alignment horizontal="center"/>
    </xf>
    <xf numFmtId="0" fontId="14" fillId="0" borderId="100" xfId="1" applyFont="1" applyFill="1" applyBorder="1" applyAlignment="1">
      <alignment horizontal="left" vertical="center"/>
    </xf>
    <xf numFmtId="0" fontId="14" fillId="0" borderId="92" xfId="1" applyFont="1" applyFill="1" applyBorder="1" applyAlignment="1">
      <alignment horizontal="left" vertical="center"/>
    </xf>
    <xf numFmtId="0" fontId="14" fillId="0" borderId="101" xfId="1" applyFont="1" applyFill="1" applyBorder="1" applyAlignment="1">
      <alignment horizontal="left" vertical="center"/>
    </xf>
    <xf numFmtId="0" fontId="14" fillId="0" borderId="88" xfId="1" applyFont="1" applyFill="1" applyBorder="1" applyAlignment="1">
      <alignment horizontal="left" vertical="center"/>
    </xf>
    <xf numFmtId="3" fontId="46" fillId="0" borderId="101" xfId="1" applyNumberFormat="1" applyFont="1" applyFill="1" applyBorder="1" applyAlignment="1">
      <alignment horizontal="center"/>
    </xf>
    <xf numFmtId="3" fontId="46" fillId="0" borderId="129" xfId="1" applyNumberFormat="1" applyFont="1" applyFill="1" applyBorder="1" applyAlignment="1">
      <alignment horizontal="center"/>
    </xf>
    <xf numFmtId="3" fontId="46" fillId="0" borderId="88" xfId="1" applyNumberFormat="1" applyFont="1" applyFill="1" applyBorder="1" applyAlignment="1">
      <alignment horizontal="center"/>
    </xf>
    <xf numFmtId="4" fontId="45" fillId="0" borderId="0" xfId="1" applyNumberFormat="1" applyFont="1" applyBorder="1" applyAlignment="1">
      <alignment horizontal="center"/>
    </xf>
    <xf numFmtId="0" fontId="2" fillId="0" borderId="39" xfId="0" applyFont="1" applyBorder="1" applyAlignment="1">
      <alignment horizontal="center" wrapText="1"/>
    </xf>
    <xf numFmtId="3" fontId="16" fillId="6" borderId="48" xfId="1" applyNumberFormat="1" applyFont="1" applyFill="1" applyBorder="1" applyAlignment="1">
      <alignment horizontal="center"/>
    </xf>
    <xf numFmtId="3" fontId="21" fillId="7" borderId="51" xfId="1" applyNumberFormat="1" applyFont="1" applyFill="1" applyBorder="1" applyAlignment="1">
      <alignment horizontal="center" vertical="center" wrapText="1"/>
    </xf>
    <xf numFmtId="0" fontId="7" fillId="14" borderId="1" xfId="1" applyFont="1" applyFill="1" applyBorder="1" applyAlignment="1">
      <alignment horizontal="left" vertical="center"/>
    </xf>
    <xf numFmtId="49" fontId="21" fillId="7" borderId="35" xfId="1" applyNumberFormat="1" applyFont="1" applyFill="1" applyBorder="1" applyAlignment="1">
      <alignment horizontal="center" vertical="center" wrapText="1"/>
    </xf>
    <xf numFmtId="49" fontId="21" fillId="7" borderId="51" xfId="1" applyNumberFormat="1" applyFont="1" applyFill="1" applyBorder="1" applyAlignment="1">
      <alignment horizontal="center" vertical="center" wrapText="1"/>
    </xf>
    <xf numFmtId="0" fontId="16" fillId="6" borderId="34" xfId="1" applyFont="1" applyFill="1" applyBorder="1" applyAlignment="1">
      <alignment horizontal="center"/>
    </xf>
    <xf numFmtId="0" fontId="16" fillId="6" borderId="59" xfId="1" applyFont="1" applyFill="1" applyBorder="1" applyAlignment="1">
      <alignment horizontal="center"/>
    </xf>
    <xf numFmtId="4" fontId="2" fillId="0" borderId="0" xfId="1" applyNumberFormat="1" applyFont="1" applyBorder="1" applyAlignment="1">
      <alignment horizontal="center"/>
    </xf>
    <xf numFmtId="3" fontId="58" fillId="0" borderId="129" xfId="0" applyNumberFormat="1" applyFont="1" applyFill="1" applyBorder="1" applyAlignment="1">
      <alignment horizontal="center"/>
    </xf>
    <xf numFmtId="0" fontId="55" fillId="0" borderId="99" xfId="0" applyFont="1" applyFill="1" applyBorder="1" applyAlignment="1">
      <alignment horizontal="center" vertical="center"/>
    </xf>
    <xf numFmtId="0" fontId="55" fillId="0" borderId="152" xfId="0" applyFont="1" applyFill="1" applyBorder="1" applyAlignment="1">
      <alignment horizontal="center" vertical="center"/>
    </xf>
    <xf numFmtId="0" fontId="55" fillId="0" borderId="97" xfId="0" applyFont="1" applyFill="1" applyBorder="1" applyAlignment="1">
      <alignment horizontal="center" vertical="center"/>
    </xf>
    <xf numFmtId="0" fontId="58" fillId="0" borderId="94" xfId="0" applyFont="1" applyFill="1" applyBorder="1" applyAlignment="1">
      <alignment horizontal="center"/>
    </xf>
    <xf numFmtId="0" fontId="58" fillId="0" borderId="168" xfId="0" applyFont="1" applyFill="1" applyBorder="1" applyAlignment="1">
      <alignment horizontal="center"/>
    </xf>
    <xf numFmtId="3" fontId="0" fillId="0" borderId="131" xfId="0" applyNumberFormat="1" applyBorder="1" applyAlignment="1">
      <alignment horizontal="center"/>
    </xf>
    <xf numFmtId="0" fontId="0" fillId="0" borderId="131" xfId="0" applyBorder="1" applyAlignment="1">
      <alignment horizontal="center"/>
    </xf>
    <xf numFmtId="3" fontId="76" fillId="0" borderId="114" xfId="0" applyNumberFormat="1" applyFont="1" applyFill="1" applyBorder="1" applyAlignment="1">
      <alignment horizontal="center"/>
    </xf>
    <xf numFmtId="0" fontId="76" fillId="0" borderId="130" xfId="0" applyFont="1" applyFill="1" applyBorder="1" applyAlignment="1">
      <alignment horizontal="center"/>
    </xf>
    <xf numFmtId="0" fontId="76" fillId="0" borderId="87" xfId="0" applyFont="1" applyFill="1" applyBorder="1" applyAlignment="1">
      <alignment horizontal="center"/>
    </xf>
    <xf numFmtId="3" fontId="76" fillId="0" borderId="130" xfId="0" applyNumberFormat="1" applyFont="1" applyFill="1" applyBorder="1" applyAlignment="1">
      <alignment horizontal="center"/>
    </xf>
    <xf numFmtId="3" fontId="76" fillId="0" borderId="87" xfId="0" applyNumberFormat="1" applyFont="1" applyFill="1" applyBorder="1" applyAlignment="1">
      <alignment horizontal="center"/>
    </xf>
    <xf numFmtId="0" fontId="76" fillId="0" borderId="100" xfId="0" applyFont="1" applyFill="1" applyBorder="1" applyAlignment="1">
      <alignment horizontal="center" wrapText="1"/>
    </xf>
    <xf numFmtId="0" fontId="76" fillId="0" borderId="131" xfId="0" applyFont="1" applyFill="1" applyBorder="1" applyAlignment="1">
      <alignment horizontal="center" wrapText="1"/>
    </xf>
    <xf numFmtId="0" fontId="76" fillId="0" borderId="92" xfId="0" applyFont="1" applyFill="1" applyBorder="1" applyAlignment="1">
      <alignment horizontal="center" wrapText="1"/>
    </xf>
    <xf numFmtId="0" fontId="76" fillId="0" borderId="101" xfId="0" applyFont="1" applyFill="1" applyBorder="1" applyAlignment="1">
      <alignment horizontal="center" wrapText="1"/>
    </xf>
    <xf numFmtId="0" fontId="76" fillId="0" borderId="129" xfId="0" applyFont="1" applyFill="1" applyBorder="1" applyAlignment="1">
      <alignment horizontal="center" wrapText="1"/>
    </xf>
    <xf numFmtId="0" fontId="76" fillId="0" borderId="88" xfId="0" applyFont="1" applyFill="1" applyBorder="1" applyAlignment="1">
      <alignment horizontal="center" wrapText="1"/>
    </xf>
    <xf numFmtId="3" fontId="60" fillId="0" borderId="94" xfId="0" applyNumberFormat="1" applyFont="1" applyFill="1" applyBorder="1" applyAlignment="1">
      <alignment horizontal="center"/>
    </xf>
    <xf numFmtId="3" fontId="60" fillId="0" borderId="130" xfId="0" applyNumberFormat="1" applyFont="1" applyFill="1" applyBorder="1" applyAlignment="1">
      <alignment horizontal="center"/>
    </xf>
    <xf numFmtId="3" fontId="60" fillId="0" borderId="168" xfId="0" applyNumberFormat="1" applyFont="1" applyFill="1" applyBorder="1" applyAlignment="1">
      <alignment horizontal="center"/>
    </xf>
    <xf numFmtId="3" fontId="76" fillId="0" borderId="94" xfId="0" applyNumberFormat="1" applyFont="1" applyFill="1" applyBorder="1" applyAlignment="1">
      <alignment horizontal="center"/>
    </xf>
    <xf numFmtId="0" fontId="76" fillId="0" borderId="168" xfId="0" applyFont="1" applyFill="1" applyBorder="1" applyAlignment="1">
      <alignment horizontal="center"/>
    </xf>
    <xf numFmtId="0" fontId="60" fillId="0" borderId="94" xfId="0" applyFont="1" applyFill="1" applyBorder="1" applyAlignment="1">
      <alignment horizontal="center"/>
    </xf>
    <xf numFmtId="0" fontId="60" fillId="0" borderId="128" xfId="0" applyFont="1" applyFill="1" applyBorder="1" applyAlignment="1">
      <alignment horizontal="center"/>
    </xf>
    <xf numFmtId="0" fontId="63" fillId="0" borderId="101" xfId="3" applyFont="1" applyFill="1" applyBorder="1" applyAlignment="1">
      <alignment horizontal="center" vertical="center" wrapText="1"/>
    </xf>
    <xf numFmtId="0" fontId="63" fillId="0" borderId="129" xfId="3" applyFont="1" applyFill="1" applyBorder="1" applyAlignment="1">
      <alignment horizontal="center" vertical="center" wrapText="1"/>
    </xf>
    <xf numFmtId="0" fontId="59" fillId="0" borderId="101" xfId="0" applyFont="1" applyBorder="1" applyAlignment="1">
      <alignment horizontal="center" vertical="center" wrapText="1"/>
    </xf>
    <xf numFmtId="0" fontId="59" fillId="0" borderId="129" xfId="0" applyFont="1" applyBorder="1" applyAlignment="1">
      <alignment horizontal="center" vertical="center" wrapText="1"/>
    </xf>
    <xf numFmtId="0" fontId="59" fillId="0" borderId="88" xfId="0" applyFont="1" applyBorder="1" applyAlignment="1">
      <alignment horizontal="center" vertical="center" wrapText="1"/>
    </xf>
    <xf numFmtId="0" fontId="59" fillId="0" borderId="100" xfId="0" applyFont="1" applyBorder="1" applyAlignment="1">
      <alignment horizontal="center" vertical="center" wrapText="1"/>
    </xf>
    <xf numFmtId="0" fontId="59" fillId="0" borderId="131" xfId="0" applyFont="1" applyBorder="1" applyAlignment="1">
      <alignment horizontal="center" vertical="center" wrapText="1"/>
    </xf>
    <xf numFmtId="0" fontId="59" fillId="0" borderId="92" xfId="0" applyFont="1" applyBorder="1" applyAlignment="1">
      <alignment horizontal="center" vertical="center" wrapText="1"/>
    </xf>
    <xf numFmtId="0" fontId="59" fillId="0" borderId="174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91" xfId="0" applyFont="1" applyBorder="1" applyAlignment="1">
      <alignment horizontal="center" vertical="center" wrapText="1"/>
    </xf>
    <xf numFmtId="0" fontId="72" fillId="0" borderId="151" xfId="5" applyFont="1" applyFill="1" applyBorder="1" applyAlignment="1">
      <alignment horizontal="left" vertical="center" wrapText="1"/>
    </xf>
    <xf numFmtId="0" fontId="72" fillId="0" borderId="170" xfId="5" applyFont="1" applyFill="1" applyBorder="1" applyAlignment="1">
      <alignment horizontal="left" vertical="center" wrapText="1"/>
    </xf>
    <xf numFmtId="0" fontId="31" fillId="0" borderId="92" xfId="3" applyFont="1" applyFill="1" applyBorder="1" applyAlignment="1">
      <alignment horizontal="center" vertical="center" wrapText="1"/>
    </xf>
    <xf numFmtId="0" fontId="31" fillId="0" borderId="91" xfId="3" applyFont="1" applyFill="1" applyBorder="1" applyAlignment="1">
      <alignment horizontal="center" vertical="center" wrapText="1"/>
    </xf>
    <xf numFmtId="0" fontId="31" fillId="0" borderId="88" xfId="3" applyFont="1" applyFill="1" applyBorder="1" applyAlignment="1">
      <alignment horizontal="center" vertical="center" wrapText="1"/>
    </xf>
    <xf numFmtId="0" fontId="31" fillId="0" borderId="78" xfId="5" applyFont="1" applyFill="1" applyBorder="1" applyAlignment="1">
      <alignment horizontal="center"/>
    </xf>
    <xf numFmtId="0" fontId="31" fillId="0" borderId="63" xfId="5" applyFont="1" applyFill="1" applyBorder="1" applyAlignment="1">
      <alignment horizontal="center"/>
    </xf>
    <xf numFmtId="2" fontId="31" fillId="0" borderId="77" xfId="5" applyNumberFormat="1" applyFont="1" applyFill="1" applyBorder="1" applyAlignment="1">
      <alignment horizontal="center" vertical="center" wrapText="1"/>
    </xf>
    <xf numFmtId="2" fontId="31" fillId="0" borderId="75" xfId="5" applyNumberFormat="1" applyFont="1" applyFill="1" applyBorder="1" applyAlignment="1">
      <alignment horizontal="center" vertical="center" wrapText="1"/>
    </xf>
    <xf numFmtId="0" fontId="31" fillId="0" borderId="132" xfId="3" applyFont="1" applyFill="1" applyBorder="1" applyAlignment="1">
      <alignment horizontal="center" vertical="center" wrapText="1"/>
    </xf>
    <xf numFmtId="0" fontId="31" fillId="0" borderId="84" xfId="3" applyFont="1" applyFill="1" applyBorder="1" applyAlignment="1">
      <alignment horizontal="center" vertical="center" wrapText="1"/>
    </xf>
    <xf numFmtId="0" fontId="31" fillId="0" borderId="85" xfId="3" applyFont="1" applyFill="1" applyBorder="1" applyAlignment="1">
      <alignment horizontal="center" vertical="center" wrapText="1"/>
    </xf>
    <xf numFmtId="49" fontId="64" fillId="0" borderId="100" xfId="5" applyNumberFormat="1" applyFont="1" applyFill="1" applyBorder="1" applyAlignment="1">
      <alignment horizontal="center" vertical="center" wrapText="1"/>
    </xf>
    <xf numFmtId="49" fontId="64" fillId="0" borderId="131" xfId="5" applyNumberFormat="1" applyFont="1" applyFill="1" applyBorder="1" applyAlignment="1">
      <alignment horizontal="center" vertical="center" wrapText="1"/>
    </xf>
    <xf numFmtId="49" fontId="64" fillId="0" borderId="92" xfId="5" applyNumberFormat="1" applyFont="1" applyFill="1" applyBorder="1" applyAlignment="1">
      <alignment horizontal="center" vertical="center" wrapText="1"/>
    </xf>
    <xf numFmtId="49" fontId="64" fillId="0" borderId="174" xfId="5" applyNumberFormat="1" applyFont="1" applyFill="1" applyBorder="1" applyAlignment="1">
      <alignment horizontal="center" vertical="center" wrapText="1"/>
    </xf>
    <xf numFmtId="49" fontId="64" fillId="0" borderId="0" xfId="5" applyNumberFormat="1" applyFont="1" applyFill="1" applyBorder="1" applyAlignment="1">
      <alignment horizontal="center" vertical="center" wrapText="1"/>
    </xf>
    <xf numFmtId="49" fontId="64" fillId="0" borderId="91" xfId="5" applyNumberFormat="1" applyFont="1" applyFill="1" applyBorder="1" applyAlignment="1">
      <alignment horizontal="center" vertical="center" wrapText="1"/>
    </xf>
    <xf numFmtId="49" fontId="21" fillId="0" borderId="171" xfId="5" applyNumberFormat="1" applyFont="1" applyFill="1" applyBorder="1" applyAlignment="1">
      <alignment horizontal="center" vertical="center" wrapText="1"/>
    </xf>
    <xf numFmtId="49" fontId="21" fillId="0" borderId="172" xfId="5" applyNumberFormat="1" applyFont="1" applyFill="1" applyBorder="1" applyAlignment="1">
      <alignment horizontal="center" vertical="center" wrapText="1"/>
    </xf>
    <xf numFmtId="49" fontId="21" fillId="0" borderId="138" xfId="5" applyNumberFormat="1" applyFont="1" applyFill="1" applyBorder="1" applyAlignment="1">
      <alignment horizontal="center" vertical="center" wrapText="1"/>
    </xf>
    <xf numFmtId="0" fontId="31" fillId="0" borderId="122" xfId="3" applyFont="1" applyFill="1" applyBorder="1" applyAlignment="1">
      <alignment horizontal="center" vertical="center"/>
    </xf>
    <xf numFmtId="0" fontId="31" fillId="0" borderId="172" xfId="3" applyFont="1" applyFill="1" applyBorder="1" applyAlignment="1">
      <alignment horizontal="center" vertical="center"/>
    </xf>
    <xf numFmtId="0" fontId="60" fillId="0" borderId="94" xfId="0" applyFont="1" applyFill="1" applyBorder="1" applyAlignment="1">
      <alignment horizontal="center" wrapText="1"/>
    </xf>
    <xf numFmtId="0" fontId="60" fillId="0" borderId="128" xfId="0" applyFont="1" applyFill="1" applyBorder="1" applyAlignment="1">
      <alignment horizontal="center" wrapText="1"/>
    </xf>
    <xf numFmtId="0" fontId="31" fillId="0" borderId="160" xfId="3" applyFont="1" applyFill="1" applyBorder="1" applyAlignment="1">
      <alignment horizontal="center" vertical="center" wrapText="1"/>
    </xf>
    <xf numFmtId="0" fontId="31" fillId="0" borderId="164" xfId="3" applyFont="1" applyFill="1" applyBorder="1" applyAlignment="1">
      <alignment horizontal="center" vertical="center" wrapText="1"/>
    </xf>
    <xf numFmtId="0" fontId="72" fillId="0" borderId="100" xfId="5" applyFont="1" applyFill="1" applyBorder="1" applyAlignment="1">
      <alignment horizontal="left" vertical="center" wrapText="1"/>
    </xf>
    <xf numFmtId="0" fontId="72" fillId="0" borderId="76" xfId="5" applyFont="1" applyFill="1" applyBorder="1" applyAlignment="1">
      <alignment horizontal="left" vertical="center" wrapText="1"/>
    </xf>
    <xf numFmtId="0" fontId="7" fillId="0" borderId="66" xfId="5" applyFont="1" applyFill="1" applyBorder="1" applyAlignment="1">
      <alignment horizontal="center" vertical="center" wrapText="1"/>
    </xf>
    <xf numFmtId="0" fontId="7" fillId="0" borderId="77" xfId="5" applyFont="1" applyFill="1" applyBorder="1" applyAlignment="1">
      <alignment horizontal="center" vertical="center" wrapText="1"/>
    </xf>
    <xf numFmtId="0" fontId="7" fillId="0" borderId="75" xfId="5" applyFont="1" applyFill="1" applyBorder="1" applyAlignment="1">
      <alignment horizontal="center" vertical="center" wrapText="1"/>
    </xf>
    <xf numFmtId="0" fontId="31" fillId="0" borderId="66" xfId="5" applyFont="1" applyFill="1" applyBorder="1" applyAlignment="1">
      <alignment horizontal="center" vertical="center" wrapText="1"/>
    </xf>
    <xf numFmtId="0" fontId="31" fillId="0" borderId="77" xfId="5" applyFont="1" applyFill="1" applyBorder="1" applyAlignment="1">
      <alignment horizontal="center" vertical="center" wrapText="1"/>
    </xf>
    <xf numFmtId="0" fontId="31" fillId="0" borderId="75" xfId="5" applyFont="1" applyFill="1" applyBorder="1" applyAlignment="1">
      <alignment horizontal="center" vertical="center" wrapText="1"/>
    </xf>
    <xf numFmtId="0" fontId="65" fillId="0" borderId="66" xfId="5" applyFont="1" applyFill="1" applyBorder="1" applyAlignment="1">
      <alignment horizontal="center" vertical="center"/>
    </xf>
    <xf numFmtId="0" fontId="65" fillId="0" borderId="75" xfId="5" applyFont="1" applyFill="1" applyBorder="1" applyAlignment="1">
      <alignment horizontal="center" vertical="center"/>
    </xf>
    <xf numFmtId="0" fontId="65" fillId="0" borderId="66" xfId="5" applyFont="1" applyFill="1" applyBorder="1" applyAlignment="1">
      <alignment horizontal="center" vertical="center" wrapText="1"/>
    </xf>
    <xf numFmtId="0" fontId="65" fillId="0" borderId="75" xfId="5" applyFont="1" applyFill="1" applyBorder="1" applyAlignment="1">
      <alignment horizontal="center" vertical="center" wrapText="1"/>
    </xf>
    <xf numFmtId="49" fontId="31" fillId="0" borderId="151" xfId="3" applyNumberFormat="1" applyFont="1" applyFill="1" applyBorder="1" applyAlignment="1">
      <alignment horizontal="center" textRotation="90" wrapText="1"/>
    </xf>
    <xf numFmtId="49" fontId="31" fillId="0" borderId="152" xfId="3" applyNumberFormat="1" applyFont="1" applyFill="1" applyBorder="1" applyAlignment="1">
      <alignment horizontal="center" textRotation="90" wrapText="1"/>
    </xf>
    <xf numFmtId="49" fontId="31" fillId="0" borderId="163" xfId="3" applyNumberFormat="1" applyFont="1" applyFill="1" applyBorder="1" applyAlignment="1">
      <alignment horizontal="center" textRotation="90" wrapText="1"/>
    </xf>
    <xf numFmtId="0" fontId="31" fillId="0" borderId="170" xfId="3" applyFont="1" applyFill="1" applyBorder="1" applyAlignment="1">
      <alignment horizontal="center" vertical="center" wrapText="1"/>
    </xf>
    <xf numFmtId="0" fontId="31" fillId="0" borderId="77" xfId="3" applyFont="1" applyFill="1" applyBorder="1" applyAlignment="1">
      <alignment horizontal="center" vertical="center" wrapText="1"/>
    </xf>
    <xf numFmtId="0" fontId="31" fillId="0" borderId="75" xfId="3" applyFont="1" applyFill="1" applyBorder="1" applyAlignment="1">
      <alignment horizontal="center" vertical="center" wrapText="1"/>
    </xf>
    <xf numFmtId="0" fontId="31" fillId="0" borderId="78" xfId="3" applyFont="1" applyFill="1" applyBorder="1" applyAlignment="1">
      <alignment horizontal="center" vertical="center"/>
    </xf>
    <xf numFmtId="0" fontId="31" fillId="0" borderId="165" xfId="3" applyFont="1" applyFill="1" applyBorder="1" applyAlignment="1">
      <alignment horizontal="center" vertical="center"/>
    </xf>
    <xf numFmtId="0" fontId="31" fillId="0" borderId="63" xfId="3" applyFont="1" applyFill="1" applyBorder="1" applyAlignment="1">
      <alignment horizontal="center" vertical="center"/>
    </xf>
    <xf numFmtId="0" fontId="31" fillId="0" borderId="165" xfId="5" applyFont="1" applyFill="1" applyBorder="1" applyAlignment="1">
      <alignment horizontal="center"/>
    </xf>
    <xf numFmtId="0" fontId="31" fillId="0" borderId="66" xfId="3" applyFont="1" applyFill="1" applyBorder="1" applyAlignment="1">
      <alignment horizontal="center" vertical="center"/>
    </xf>
    <xf numFmtId="0" fontId="31" fillId="0" borderId="77" xfId="3" applyFont="1" applyFill="1" applyBorder="1" applyAlignment="1">
      <alignment horizontal="center" vertical="center"/>
    </xf>
    <xf numFmtId="0" fontId="31" fillId="0" borderId="75" xfId="3" applyFont="1" applyFill="1" applyBorder="1" applyAlignment="1">
      <alignment horizontal="center" vertical="center"/>
    </xf>
    <xf numFmtId="3" fontId="54" fillId="0" borderId="129" xfId="0" applyNumberFormat="1" applyFont="1" applyBorder="1" applyAlignment="1">
      <alignment horizontal="center"/>
    </xf>
    <xf numFmtId="0" fontId="58" fillId="0" borderId="100" xfId="0" applyFont="1" applyFill="1" applyBorder="1" applyAlignment="1">
      <alignment horizontal="center" vertical="center"/>
    </xf>
    <xf numFmtId="0" fontId="58" fillId="0" borderId="131" xfId="0" applyFont="1" applyFill="1" applyBorder="1" applyAlignment="1">
      <alignment horizontal="center" vertical="center"/>
    </xf>
    <xf numFmtId="0" fontId="58" fillId="0" borderId="174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101" xfId="0" applyFont="1" applyFill="1" applyBorder="1" applyAlignment="1">
      <alignment horizontal="center" vertical="center"/>
    </xf>
    <xf numFmtId="0" fontId="58" fillId="0" borderId="129" xfId="0" applyFont="1" applyFill="1" applyBorder="1" applyAlignment="1">
      <alignment horizontal="center" vertical="center"/>
    </xf>
    <xf numFmtId="0" fontId="58" fillId="0" borderId="132" xfId="0" applyFont="1" applyFill="1" applyBorder="1" applyAlignment="1">
      <alignment horizontal="center" vertical="center" wrapText="1"/>
    </xf>
    <xf numFmtId="0" fontId="58" fillId="0" borderId="84" xfId="0" applyFont="1" applyFill="1" applyBorder="1" applyAlignment="1">
      <alignment horizontal="center" vertical="center" wrapText="1"/>
    </xf>
    <xf numFmtId="0" fontId="58" fillId="0" borderId="85" xfId="0" applyFont="1" applyFill="1" applyBorder="1" applyAlignment="1">
      <alignment horizontal="center" vertical="center" wrapText="1"/>
    </xf>
    <xf numFmtId="0" fontId="58" fillId="0" borderId="114" xfId="0" applyFont="1" applyFill="1" applyBorder="1" applyAlignment="1">
      <alignment horizontal="center" vertical="center" wrapText="1"/>
    </xf>
    <xf numFmtId="0" fontId="58" fillId="0" borderId="130" xfId="0" applyFont="1" applyFill="1" applyBorder="1" applyAlignment="1">
      <alignment horizontal="center" vertical="center" wrapText="1"/>
    </xf>
    <xf numFmtId="0" fontId="58" fillId="0" borderId="87" xfId="0" applyFont="1" applyFill="1" applyBorder="1" applyAlignment="1">
      <alignment horizontal="center" vertical="center" wrapText="1"/>
    </xf>
    <xf numFmtId="3" fontId="58" fillId="0" borderId="114" xfId="0" applyNumberFormat="1" applyFont="1" applyBorder="1" applyAlignment="1">
      <alignment horizontal="center" vertical="center" wrapText="1"/>
    </xf>
    <xf numFmtId="3" fontId="58" fillId="0" borderId="130" xfId="0" applyNumberFormat="1" applyFont="1" applyBorder="1" applyAlignment="1">
      <alignment horizontal="center" vertical="center" wrapText="1"/>
    </xf>
    <xf numFmtId="3" fontId="58" fillId="0" borderId="87" xfId="0" applyNumberFormat="1" applyFont="1" applyBorder="1" applyAlignment="1">
      <alignment horizontal="center" vertical="center" wrapText="1"/>
    </xf>
    <xf numFmtId="0" fontId="58" fillId="15" borderId="114" xfId="0" applyFont="1" applyFill="1" applyBorder="1" applyAlignment="1">
      <alignment horizontal="left"/>
    </xf>
    <xf numFmtId="0" fontId="58" fillId="15" borderId="87" xfId="0" applyFont="1" applyFill="1" applyBorder="1" applyAlignment="1">
      <alignment horizontal="left"/>
    </xf>
    <xf numFmtId="3" fontId="78" fillId="0" borderId="132" xfId="0" applyNumberFormat="1" applyFont="1" applyBorder="1" applyAlignment="1">
      <alignment horizontal="center"/>
    </xf>
    <xf numFmtId="3" fontId="78" fillId="0" borderId="85" xfId="0" applyNumberFormat="1" applyFont="1" applyBorder="1" applyAlignment="1">
      <alignment horizontal="center"/>
    </xf>
    <xf numFmtId="3" fontId="78" fillId="0" borderId="114" xfId="0" applyNumberFormat="1" applyFont="1" applyBorder="1" applyAlignment="1">
      <alignment horizontal="center"/>
    </xf>
    <xf numFmtId="3" fontId="78" fillId="0" borderId="130" xfId="0" applyNumberFormat="1" applyFont="1" applyBorder="1" applyAlignment="1">
      <alignment horizontal="center"/>
    </xf>
    <xf numFmtId="3" fontId="78" fillId="0" borderId="87" xfId="0" applyNumberFormat="1" applyFont="1" applyBorder="1" applyAlignment="1">
      <alignment horizontal="center"/>
    </xf>
    <xf numFmtId="0" fontId="56" fillId="0" borderId="99" xfId="0" applyFont="1" applyBorder="1" applyAlignment="1">
      <alignment horizontal="center" vertical="center"/>
    </xf>
    <xf numFmtId="0" fontId="56" fillId="0" borderId="97" xfId="0" applyFont="1" applyBorder="1" applyAlignment="1">
      <alignment horizontal="center" vertical="center"/>
    </xf>
    <xf numFmtId="0" fontId="56" fillId="0" borderId="152" xfId="0" applyFont="1" applyBorder="1" applyAlignment="1">
      <alignment horizontal="center" vertical="center"/>
    </xf>
    <xf numFmtId="0" fontId="58" fillId="15" borderId="94" xfId="0" applyFont="1" applyFill="1" applyBorder="1" applyAlignment="1">
      <alignment horizontal="left"/>
    </xf>
    <xf numFmtId="0" fontId="58" fillId="15" borderId="95" xfId="0" applyFont="1" applyFill="1" applyBorder="1" applyAlignment="1">
      <alignment horizontal="left"/>
    </xf>
    <xf numFmtId="0" fontId="56" fillId="0" borderId="97" xfId="0" applyFont="1" applyBorder="1" applyAlignment="1">
      <alignment horizontal="left" vertical="center"/>
    </xf>
    <xf numFmtId="0" fontId="56" fillId="0" borderId="157" xfId="0" applyFont="1" applyBorder="1" applyAlignment="1">
      <alignment horizontal="left" vertical="center"/>
    </xf>
    <xf numFmtId="0" fontId="56" fillId="0" borderId="72" xfId="0" applyFont="1" applyBorder="1" applyAlignment="1">
      <alignment horizontal="left" vertical="center"/>
    </xf>
    <xf numFmtId="0" fontId="56" fillId="0" borderId="78" xfId="0" applyFont="1" applyBorder="1" applyAlignment="1">
      <alignment horizontal="left" vertical="center"/>
    </xf>
    <xf numFmtId="0" fontId="56" fillId="0" borderId="133" xfId="0" applyFont="1" applyBorder="1" applyAlignment="1">
      <alignment horizontal="left" vertical="center"/>
    </xf>
    <xf numFmtId="0" fontId="56" fillId="0" borderId="139" xfId="0" applyFont="1" applyBorder="1" applyAlignment="1">
      <alignment horizontal="left" vertical="center"/>
    </xf>
    <xf numFmtId="0" fontId="78" fillId="0" borderId="100" xfId="0" applyFont="1" applyBorder="1" applyAlignment="1">
      <alignment horizontal="center" vertical="center"/>
    </xf>
    <xf numFmtId="0" fontId="78" fillId="0" borderId="92" xfId="0" applyFont="1" applyBorder="1" applyAlignment="1">
      <alignment horizontal="center" vertical="center"/>
    </xf>
    <xf numFmtId="0" fontId="78" fillId="0" borderId="101" xfId="0" applyFont="1" applyBorder="1" applyAlignment="1">
      <alignment horizontal="center" vertical="center"/>
    </xf>
    <xf numFmtId="0" fontId="78" fillId="0" borderId="88" xfId="0" applyFont="1" applyBorder="1" applyAlignment="1">
      <alignment horizontal="center" vertical="center"/>
    </xf>
  </cellXfs>
  <cellStyles count="7">
    <cellStyle name="Normálne" xfId="0" builtinId="0"/>
    <cellStyle name="normálne 2" xfId="1"/>
    <cellStyle name="normálne 3" xfId="2"/>
    <cellStyle name="normální 2 2" xfId="5"/>
    <cellStyle name="normální 2 3 2" xfId="4"/>
    <cellStyle name="normální 3" xfId="6"/>
    <cellStyle name="normální_RozpŠk05O6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Rok%202019\Mesa&#269;n&#233;%20plnenie%202019\December%202019\tabu&#318;ky%20%20podrobn&#233;%20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vacikova/Documents/Rok%202021/2.%20&#250;prava%20rozpo&#269;tu%202021/tabu&#318;ky%20%20podrobn&#233;%20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vacikova/AppData/Roaming/Microsoft/Excel/tabu&#318;ky%20%20podrobn&#233;%20%202014%20zn&#237;&#382;en&#23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Rok%202016\Mesa&#269;n&#233;%20plnenie%202016\December%20%202016\tabu&#318;ky%20%20podrobn&#233;%20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N5">
            <v>73126.780000000013</v>
          </cell>
          <cell r="T5">
            <v>84553.160000000018</v>
          </cell>
          <cell r="U5">
            <v>0</v>
          </cell>
          <cell r="V5">
            <v>0</v>
          </cell>
        </row>
        <row r="16">
          <cell r="T16">
            <v>38810.740000000005</v>
          </cell>
          <cell r="U16">
            <v>0</v>
          </cell>
          <cell r="V16">
            <v>0</v>
          </cell>
        </row>
        <row r="27">
          <cell r="T27">
            <v>36742.879999999997</v>
          </cell>
          <cell r="U27">
            <v>0</v>
          </cell>
          <cell r="V27">
            <v>0</v>
          </cell>
        </row>
        <row r="32">
          <cell r="T32">
            <v>3126.2</v>
          </cell>
          <cell r="U32">
            <v>0</v>
          </cell>
          <cell r="V32">
            <v>0</v>
          </cell>
        </row>
        <row r="40">
          <cell r="T40">
            <v>10881.39</v>
          </cell>
          <cell r="U40">
            <v>0</v>
          </cell>
          <cell r="V40">
            <v>0</v>
          </cell>
        </row>
        <row r="56">
          <cell r="T56">
            <v>0</v>
          </cell>
          <cell r="U56">
            <v>23256</v>
          </cell>
          <cell r="V56">
            <v>0</v>
          </cell>
        </row>
        <row r="60">
          <cell r="T60">
            <v>2141.46</v>
          </cell>
          <cell r="U60">
            <v>52397.84</v>
          </cell>
          <cell r="V60">
            <v>0</v>
          </cell>
        </row>
        <row r="77">
          <cell r="T77">
            <v>86530.23000000001</v>
          </cell>
          <cell r="U77">
            <v>0</v>
          </cell>
          <cell r="V77">
            <v>0</v>
          </cell>
        </row>
        <row r="85">
          <cell r="T85">
            <v>5928</v>
          </cell>
          <cell r="U85">
            <v>0</v>
          </cell>
          <cell r="V85">
            <v>0</v>
          </cell>
        </row>
        <row r="89">
          <cell r="T89">
            <v>5689.04</v>
          </cell>
          <cell r="U89">
            <v>0</v>
          </cell>
          <cell r="V89">
            <v>0</v>
          </cell>
        </row>
        <row r="92">
          <cell r="T92">
            <v>0</v>
          </cell>
          <cell r="U92">
            <v>0</v>
          </cell>
          <cell r="V92">
            <v>0</v>
          </cell>
        </row>
      </sheetData>
      <sheetData sheetId="1">
        <row r="5">
          <cell r="N5">
            <v>231.12</v>
          </cell>
          <cell r="T5">
            <v>302.76</v>
          </cell>
          <cell r="U5">
            <v>0</v>
          </cell>
          <cell r="V5">
            <v>0</v>
          </cell>
        </row>
        <row r="7">
          <cell r="T7">
            <v>4555.17</v>
          </cell>
          <cell r="U7">
            <v>0</v>
          </cell>
          <cell r="V7">
            <v>0</v>
          </cell>
        </row>
        <row r="12">
          <cell r="T12">
            <v>20616.54</v>
          </cell>
          <cell r="U12">
            <v>0</v>
          </cell>
          <cell r="V12">
            <v>0</v>
          </cell>
        </row>
        <row r="20">
          <cell r="T20">
            <v>0</v>
          </cell>
          <cell r="U20">
            <v>0</v>
          </cell>
          <cell r="V20">
            <v>0</v>
          </cell>
        </row>
        <row r="22">
          <cell r="T22">
            <v>0</v>
          </cell>
          <cell r="U22">
            <v>0</v>
          </cell>
          <cell r="V22">
            <v>0</v>
          </cell>
        </row>
        <row r="25">
          <cell r="T25">
            <v>0</v>
          </cell>
          <cell r="U25">
            <v>0</v>
          </cell>
          <cell r="V25">
            <v>0</v>
          </cell>
        </row>
        <row r="27">
          <cell r="T27">
            <v>0</v>
          </cell>
          <cell r="U27">
            <v>0</v>
          </cell>
          <cell r="V27">
            <v>0</v>
          </cell>
        </row>
        <row r="29">
          <cell r="T29">
            <v>3000</v>
          </cell>
          <cell r="U29">
            <v>0</v>
          </cell>
          <cell r="V29">
            <v>0</v>
          </cell>
        </row>
        <row r="32">
          <cell r="T32">
            <v>6858.9499999999989</v>
          </cell>
          <cell r="U32">
            <v>0</v>
          </cell>
          <cell r="V32">
            <v>0</v>
          </cell>
        </row>
        <row r="46">
          <cell r="T46">
            <v>1300</v>
          </cell>
          <cell r="U46">
            <v>0</v>
          </cell>
          <cell r="V46">
            <v>0</v>
          </cell>
        </row>
        <row r="51">
          <cell r="T51">
            <v>5741.2699999999995</v>
          </cell>
          <cell r="U51">
            <v>0</v>
          </cell>
          <cell r="V51">
            <v>0</v>
          </cell>
        </row>
      </sheetData>
      <sheetData sheetId="2">
        <row r="4">
          <cell r="N4">
            <v>45003.060000000005</v>
          </cell>
          <cell r="T4">
            <v>54666.520000000004</v>
          </cell>
          <cell r="U4">
            <v>822</v>
          </cell>
          <cell r="V4">
            <v>0</v>
          </cell>
        </row>
        <row r="20">
          <cell r="T20">
            <v>13832.630000000001</v>
          </cell>
          <cell r="U20">
            <v>0</v>
          </cell>
          <cell r="V20">
            <v>0</v>
          </cell>
        </row>
        <row r="26">
          <cell r="T26">
            <v>1206.24</v>
          </cell>
          <cell r="U26">
            <v>0</v>
          </cell>
          <cell r="V26">
            <v>0</v>
          </cell>
        </row>
        <row r="31">
          <cell r="T31">
            <v>3001.7</v>
          </cell>
          <cell r="U31">
            <v>0</v>
          </cell>
          <cell r="V31">
            <v>0</v>
          </cell>
        </row>
        <row r="34">
          <cell r="T34">
            <v>174456.89000000004</v>
          </cell>
          <cell r="U34">
            <v>195235.36</v>
          </cell>
          <cell r="V34">
            <v>0</v>
          </cell>
        </row>
        <row r="84">
          <cell r="T84">
            <v>4577.01</v>
          </cell>
          <cell r="U84">
            <v>16140.1</v>
          </cell>
          <cell r="V84">
            <v>0</v>
          </cell>
        </row>
        <row r="89">
          <cell r="T89">
            <v>10241.719999999999</v>
          </cell>
          <cell r="U89">
            <v>0</v>
          </cell>
          <cell r="V89">
            <v>0</v>
          </cell>
        </row>
        <row r="95">
          <cell r="T95">
            <v>0</v>
          </cell>
          <cell r="U95">
            <v>0</v>
          </cell>
          <cell r="V95">
            <v>0</v>
          </cell>
        </row>
      </sheetData>
      <sheetData sheetId="3">
        <row r="4">
          <cell r="N4">
            <v>22668.84</v>
          </cell>
          <cell r="T4">
            <v>25865.08</v>
          </cell>
          <cell r="U4">
            <v>0</v>
          </cell>
          <cell r="V4">
            <v>0</v>
          </cell>
        </row>
        <row r="17">
          <cell r="T17">
            <v>23847.520000000004</v>
          </cell>
          <cell r="U17">
            <v>0</v>
          </cell>
          <cell r="V17">
            <v>0</v>
          </cell>
        </row>
        <row r="28">
          <cell r="T28">
            <v>0</v>
          </cell>
          <cell r="U28">
            <v>0</v>
          </cell>
          <cell r="V28">
            <v>0</v>
          </cell>
        </row>
        <row r="30">
          <cell r="T30">
            <v>0</v>
          </cell>
          <cell r="U30">
            <v>0</v>
          </cell>
          <cell r="V30">
            <v>0</v>
          </cell>
        </row>
      </sheetData>
      <sheetData sheetId="4">
        <row r="5">
          <cell r="N5">
            <v>516795.72000000003</v>
          </cell>
          <cell r="T5">
            <v>555209.83000000007</v>
          </cell>
          <cell r="U5">
            <v>6008.4</v>
          </cell>
          <cell r="V5">
            <v>12243.94</v>
          </cell>
        </row>
        <row r="59">
          <cell r="T59">
            <v>113537.43999999999</v>
          </cell>
          <cell r="U59">
            <v>0</v>
          </cell>
          <cell r="V59">
            <v>0</v>
          </cell>
        </row>
        <row r="81">
          <cell r="T81">
            <v>56407.02</v>
          </cell>
          <cell r="U81">
            <v>0</v>
          </cell>
          <cell r="V81">
            <v>0</v>
          </cell>
        </row>
        <row r="84">
          <cell r="T84">
            <v>58621.86</v>
          </cell>
          <cell r="U84">
            <v>0</v>
          </cell>
          <cell r="V84">
            <v>0</v>
          </cell>
        </row>
        <row r="92">
          <cell r="T92">
            <v>0</v>
          </cell>
          <cell r="U92">
            <v>0</v>
          </cell>
          <cell r="V92">
            <v>0</v>
          </cell>
        </row>
        <row r="94">
          <cell r="T94">
            <v>33354.810000000005</v>
          </cell>
          <cell r="U94">
            <v>5084.46</v>
          </cell>
          <cell r="V94">
            <v>0</v>
          </cell>
        </row>
        <row r="110">
          <cell r="T110">
            <v>0</v>
          </cell>
          <cell r="U110">
            <v>115000</v>
          </cell>
          <cell r="V110">
            <v>0</v>
          </cell>
        </row>
        <row r="117">
          <cell r="T117">
            <v>88258.44</v>
          </cell>
          <cell r="U117">
            <v>0</v>
          </cell>
          <cell r="V117">
            <v>0</v>
          </cell>
        </row>
        <row r="120">
          <cell r="T120">
            <v>90873.68</v>
          </cell>
          <cell r="U120">
            <v>0</v>
          </cell>
          <cell r="V120">
            <v>0</v>
          </cell>
        </row>
        <row r="123">
          <cell r="T123">
            <v>0</v>
          </cell>
          <cell r="U123">
            <v>0</v>
          </cell>
          <cell r="V123">
            <v>0</v>
          </cell>
        </row>
        <row r="127">
          <cell r="T127">
            <v>0</v>
          </cell>
          <cell r="U127">
            <v>0</v>
          </cell>
          <cell r="V127">
            <v>0</v>
          </cell>
        </row>
        <row r="129">
          <cell r="T129">
            <v>7000</v>
          </cell>
          <cell r="U129">
            <v>0</v>
          </cell>
          <cell r="V129">
            <v>0</v>
          </cell>
        </row>
      </sheetData>
      <sheetData sheetId="5">
        <row r="5">
          <cell r="N5">
            <v>4049.6</v>
          </cell>
          <cell r="T5">
            <v>7858.42</v>
          </cell>
          <cell r="U5">
            <v>57407.519999999997</v>
          </cell>
          <cell r="V5">
            <v>0</v>
          </cell>
        </row>
        <row r="10">
          <cell r="T10">
            <v>614904.25</v>
          </cell>
          <cell r="U10">
            <v>0</v>
          </cell>
          <cell r="V10">
            <v>0</v>
          </cell>
        </row>
        <row r="25">
          <cell r="T25">
            <v>0</v>
          </cell>
          <cell r="U25">
            <v>0</v>
          </cell>
          <cell r="V25">
            <v>0</v>
          </cell>
        </row>
        <row r="28">
          <cell r="T28">
            <v>0</v>
          </cell>
          <cell r="U28">
            <v>0</v>
          </cell>
          <cell r="V28">
            <v>0</v>
          </cell>
        </row>
        <row r="30">
          <cell r="T30">
            <v>113332.84999999999</v>
          </cell>
          <cell r="U30">
            <v>0</v>
          </cell>
          <cell r="V30">
            <v>0</v>
          </cell>
        </row>
      </sheetData>
      <sheetData sheetId="6">
        <row r="5">
          <cell r="N5">
            <v>0</v>
          </cell>
          <cell r="T5">
            <v>0</v>
          </cell>
          <cell r="U5">
            <v>0</v>
          </cell>
          <cell r="V5">
            <v>0</v>
          </cell>
        </row>
        <row r="7">
          <cell r="T7">
            <v>0</v>
          </cell>
          <cell r="U7">
            <v>338644.5</v>
          </cell>
          <cell r="V7">
            <v>0</v>
          </cell>
        </row>
        <row r="15">
          <cell r="T15">
            <v>139473.84</v>
          </cell>
          <cell r="U15">
            <v>0</v>
          </cell>
          <cell r="V15">
            <v>0</v>
          </cell>
        </row>
        <row r="17">
          <cell r="T17">
            <v>202120.95999999999</v>
          </cell>
          <cell r="U17">
            <v>0</v>
          </cell>
          <cell r="V17">
            <v>0</v>
          </cell>
        </row>
        <row r="19">
          <cell r="T19">
            <v>86153.89</v>
          </cell>
          <cell r="U19">
            <v>0</v>
          </cell>
          <cell r="V19">
            <v>0</v>
          </cell>
        </row>
        <row r="26">
          <cell r="T26">
            <v>28517.279999999999</v>
          </cell>
          <cell r="U26">
            <v>0</v>
          </cell>
          <cell r="V26">
            <v>0</v>
          </cell>
        </row>
        <row r="28">
          <cell r="T28">
            <v>30121.41</v>
          </cell>
          <cell r="U28">
            <v>0</v>
          </cell>
          <cell r="V28">
            <v>0</v>
          </cell>
        </row>
        <row r="31">
          <cell r="T31">
            <v>294</v>
          </cell>
          <cell r="U31">
            <v>76172.899999999994</v>
          </cell>
          <cell r="V31">
            <v>0</v>
          </cell>
        </row>
        <row r="33">
          <cell r="T33">
            <v>65849.84</v>
          </cell>
          <cell r="U33">
            <v>49925.760000000002</v>
          </cell>
          <cell r="V33">
            <v>0</v>
          </cell>
        </row>
        <row r="36">
          <cell r="T36">
            <v>0</v>
          </cell>
          <cell r="U36">
            <v>0</v>
          </cell>
          <cell r="V36">
            <v>0</v>
          </cell>
        </row>
        <row r="39">
          <cell r="T39">
            <v>0</v>
          </cell>
          <cell r="U39">
            <v>0</v>
          </cell>
          <cell r="V39">
            <v>0</v>
          </cell>
        </row>
      </sheetData>
      <sheetData sheetId="7">
        <row r="4">
          <cell r="N4">
            <v>80790.98</v>
          </cell>
          <cell r="T4">
            <v>169999.69</v>
          </cell>
          <cell r="U4">
            <v>0</v>
          </cell>
          <cell r="V4">
            <v>0</v>
          </cell>
        </row>
        <row r="7">
          <cell r="T7">
            <v>0</v>
          </cell>
          <cell r="U7">
            <v>0</v>
          </cell>
          <cell r="V7">
            <v>0</v>
          </cell>
        </row>
      </sheetData>
      <sheetData sheetId="8">
        <row r="4">
          <cell r="N4">
            <v>3878.35</v>
          </cell>
          <cell r="T4">
            <v>3995.74</v>
          </cell>
          <cell r="U4">
            <v>0</v>
          </cell>
          <cell r="V4">
            <v>0</v>
          </cell>
        </row>
        <row r="20">
          <cell r="T20">
            <v>179459</v>
          </cell>
          <cell r="U20">
            <v>16439.84</v>
          </cell>
          <cell r="V20">
            <v>0</v>
          </cell>
        </row>
        <row r="21">
          <cell r="T21">
            <v>307535</v>
          </cell>
          <cell r="U21">
            <v>148217.89000000001</v>
          </cell>
          <cell r="V21">
            <v>0</v>
          </cell>
        </row>
        <row r="22">
          <cell r="T22">
            <v>435853</v>
          </cell>
          <cell r="U22">
            <v>0</v>
          </cell>
          <cell r="V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</row>
        <row r="24">
          <cell r="T24">
            <v>224380</v>
          </cell>
          <cell r="U24">
            <v>27976.17</v>
          </cell>
          <cell r="V24">
            <v>0</v>
          </cell>
        </row>
        <row r="25">
          <cell r="T25">
            <v>243875</v>
          </cell>
          <cell r="U25">
            <v>2599.1999999999998</v>
          </cell>
          <cell r="V25">
            <v>0</v>
          </cell>
        </row>
        <row r="26">
          <cell r="T26">
            <v>232833</v>
          </cell>
          <cell r="U26">
            <v>6200</v>
          </cell>
          <cell r="V26">
            <v>0</v>
          </cell>
        </row>
        <row r="27">
          <cell r="T27">
            <v>59900</v>
          </cell>
          <cell r="U27">
            <v>0</v>
          </cell>
          <cell r="V27">
            <v>0</v>
          </cell>
        </row>
        <row r="29">
          <cell r="T29">
            <v>512433</v>
          </cell>
          <cell r="U29">
            <v>13000</v>
          </cell>
          <cell r="V29">
            <v>0</v>
          </cell>
        </row>
        <row r="32">
          <cell r="T32">
            <v>790626</v>
          </cell>
          <cell r="U32">
            <v>77979.960000000006</v>
          </cell>
          <cell r="V32">
            <v>0</v>
          </cell>
        </row>
        <row r="36">
          <cell r="T36">
            <v>1408642</v>
          </cell>
          <cell r="U36">
            <v>34703.129999999997</v>
          </cell>
          <cell r="V36">
            <v>0</v>
          </cell>
        </row>
        <row r="41">
          <cell r="T41">
            <v>985045.2</v>
          </cell>
          <cell r="U41">
            <v>96565.8</v>
          </cell>
          <cell r="V41">
            <v>0</v>
          </cell>
        </row>
        <row r="44">
          <cell r="T44">
            <v>918823</v>
          </cell>
          <cell r="U44">
            <v>33262.26</v>
          </cell>
          <cell r="V44">
            <v>0</v>
          </cell>
        </row>
        <row r="47">
          <cell r="T47">
            <v>559405</v>
          </cell>
          <cell r="U47">
            <v>10667.71</v>
          </cell>
          <cell r="V47">
            <v>0</v>
          </cell>
        </row>
        <row r="51">
          <cell r="T51">
            <v>557875</v>
          </cell>
          <cell r="U51">
            <v>69949.67</v>
          </cell>
          <cell r="V51">
            <v>0</v>
          </cell>
        </row>
        <row r="52">
          <cell r="T52">
            <v>210874</v>
          </cell>
          <cell r="U52">
            <v>55930.33</v>
          </cell>
          <cell r="V52">
            <v>0</v>
          </cell>
        </row>
        <row r="53">
          <cell r="T53">
            <v>258416.58000000002</v>
          </cell>
          <cell r="U53">
            <v>0</v>
          </cell>
          <cell r="V53">
            <v>0</v>
          </cell>
        </row>
        <row r="70">
          <cell r="T70">
            <v>470295.67</v>
          </cell>
          <cell r="U70">
            <v>13220</v>
          </cell>
          <cell r="V70">
            <v>0</v>
          </cell>
        </row>
        <row r="71">
          <cell r="T71">
            <v>2878.63</v>
          </cell>
          <cell r="U71">
            <v>0</v>
          </cell>
          <cell r="V71">
            <v>0</v>
          </cell>
        </row>
        <row r="78">
          <cell r="T78">
            <v>529127.59</v>
          </cell>
          <cell r="U78">
            <v>0</v>
          </cell>
          <cell r="V78">
            <v>0</v>
          </cell>
        </row>
      </sheetData>
      <sheetData sheetId="9">
        <row r="4">
          <cell r="N4">
            <v>16618.190000000002</v>
          </cell>
          <cell r="T4">
            <v>1901.47</v>
          </cell>
          <cell r="U4">
            <v>0</v>
          </cell>
          <cell r="V4">
            <v>0</v>
          </cell>
        </row>
        <row r="12">
          <cell r="T12">
            <v>43355.839999999997</v>
          </cell>
          <cell r="U12">
            <v>0</v>
          </cell>
          <cell r="V12">
            <v>0</v>
          </cell>
        </row>
        <row r="30">
          <cell r="T30">
            <v>51243.74</v>
          </cell>
          <cell r="U30">
            <v>0</v>
          </cell>
          <cell r="V30">
            <v>0</v>
          </cell>
        </row>
        <row r="47">
          <cell r="T47">
            <v>15717.44</v>
          </cell>
          <cell r="U47">
            <v>0</v>
          </cell>
          <cell r="V47">
            <v>0</v>
          </cell>
        </row>
        <row r="57">
          <cell r="T57">
            <v>175743.26000000004</v>
          </cell>
          <cell r="U57">
            <v>17167.099999999999</v>
          </cell>
          <cell r="V57">
            <v>0</v>
          </cell>
        </row>
        <row r="77">
          <cell r="T77">
            <v>7084.45</v>
          </cell>
          <cell r="U77">
            <v>0</v>
          </cell>
          <cell r="V77">
            <v>0</v>
          </cell>
        </row>
        <row r="85">
          <cell r="T85">
            <v>266.20999999999998</v>
          </cell>
          <cell r="U85">
            <v>0</v>
          </cell>
          <cell r="V85">
            <v>0</v>
          </cell>
        </row>
        <row r="90">
          <cell r="T90">
            <v>18499.900000000001</v>
          </cell>
          <cell r="U90">
            <v>0</v>
          </cell>
          <cell r="V90">
            <v>0</v>
          </cell>
        </row>
        <row r="98">
          <cell r="T98">
            <v>71360</v>
          </cell>
          <cell r="U98">
            <v>0</v>
          </cell>
          <cell r="V98">
            <v>0</v>
          </cell>
        </row>
      </sheetData>
      <sheetData sheetId="10">
        <row r="4">
          <cell r="N4">
            <v>15625.56</v>
          </cell>
          <cell r="T4">
            <v>15565.509999999998</v>
          </cell>
          <cell r="U4">
            <v>0</v>
          </cell>
          <cell r="V4">
            <v>0</v>
          </cell>
        </row>
        <row r="20">
          <cell r="T20">
            <v>153246.88</v>
          </cell>
          <cell r="U20">
            <v>0</v>
          </cell>
          <cell r="V20">
            <v>0</v>
          </cell>
        </row>
        <row r="27">
          <cell r="T27">
            <v>1577.78</v>
          </cell>
          <cell r="U27">
            <v>0</v>
          </cell>
          <cell r="V27">
            <v>0</v>
          </cell>
        </row>
        <row r="37">
          <cell r="T37">
            <v>673726.24999999988</v>
          </cell>
          <cell r="U37">
            <v>0</v>
          </cell>
          <cell r="V37">
            <v>5437.83</v>
          </cell>
        </row>
        <row r="119">
          <cell r="T119">
            <v>24492.61</v>
          </cell>
          <cell r="U119">
            <v>591439.03</v>
          </cell>
          <cell r="V119">
            <v>0</v>
          </cell>
        </row>
        <row r="131">
          <cell r="T131">
            <v>12393</v>
          </cell>
          <cell r="U131">
            <v>0</v>
          </cell>
          <cell r="V131">
            <v>0</v>
          </cell>
        </row>
        <row r="134">
          <cell r="T134">
            <v>9985.34</v>
          </cell>
          <cell r="U134">
            <v>0</v>
          </cell>
          <cell r="V134">
            <v>0</v>
          </cell>
        </row>
      </sheetData>
      <sheetData sheetId="11">
        <row r="5">
          <cell r="N5">
            <v>352295.45</v>
          </cell>
          <cell r="T5">
            <v>339446.87</v>
          </cell>
          <cell r="U5">
            <v>0</v>
          </cell>
          <cell r="V5">
            <v>0</v>
          </cell>
        </row>
        <row r="20">
          <cell r="T20">
            <v>1000</v>
          </cell>
          <cell r="U20">
            <v>0</v>
          </cell>
          <cell r="V20">
            <v>0</v>
          </cell>
        </row>
        <row r="22">
          <cell r="T22">
            <v>1067.24</v>
          </cell>
          <cell r="U22">
            <v>446480.98</v>
          </cell>
          <cell r="V22">
            <v>0</v>
          </cell>
        </row>
        <row r="39">
          <cell r="T39">
            <v>496.8</v>
          </cell>
          <cell r="U39">
            <v>0</v>
          </cell>
          <cell r="V39">
            <v>0</v>
          </cell>
        </row>
        <row r="43">
          <cell r="T43">
            <v>5000</v>
          </cell>
          <cell r="U43">
            <v>0</v>
          </cell>
          <cell r="V43">
            <v>0</v>
          </cell>
        </row>
        <row r="46">
          <cell r="T46">
            <v>32163.69</v>
          </cell>
          <cell r="U46">
            <v>364522.04</v>
          </cell>
          <cell r="V46">
            <v>0</v>
          </cell>
        </row>
        <row r="63">
          <cell r="T63">
            <v>546.29</v>
          </cell>
          <cell r="U63">
            <v>0</v>
          </cell>
          <cell r="V63">
            <v>0</v>
          </cell>
        </row>
        <row r="65">
          <cell r="T65">
            <v>23148.58</v>
          </cell>
          <cell r="U65">
            <v>0</v>
          </cell>
          <cell r="V65">
            <v>0</v>
          </cell>
        </row>
        <row r="69">
          <cell r="T69">
            <v>22573.260000000002</v>
          </cell>
          <cell r="U69">
            <v>21347.45</v>
          </cell>
          <cell r="V69">
            <v>0</v>
          </cell>
        </row>
        <row r="94">
          <cell r="T94">
            <v>0</v>
          </cell>
          <cell r="U94">
            <v>5034.3999999999996</v>
          </cell>
          <cell r="V94">
            <v>0</v>
          </cell>
        </row>
      </sheetData>
      <sheetData sheetId="12">
        <row r="5">
          <cell r="N5">
            <v>20850</v>
          </cell>
          <cell r="T5">
            <v>24280</v>
          </cell>
          <cell r="U5">
            <v>0</v>
          </cell>
          <cell r="V5">
            <v>0</v>
          </cell>
        </row>
        <row r="7">
          <cell r="T7">
            <v>0</v>
          </cell>
          <cell r="U7">
            <v>0</v>
          </cell>
          <cell r="V7">
            <v>0</v>
          </cell>
        </row>
        <row r="8">
          <cell r="T8">
            <v>1361.06</v>
          </cell>
          <cell r="U8">
            <v>0</v>
          </cell>
          <cell r="V8">
            <v>0</v>
          </cell>
        </row>
        <row r="16">
          <cell r="T16">
            <v>125540</v>
          </cell>
          <cell r="U16">
            <v>0</v>
          </cell>
          <cell r="V16">
            <v>0</v>
          </cell>
        </row>
        <row r="19">
          <cell r="T19">
            <v>61110</v>
          </cell>
          <cell r="U19">
            <v>0</v>
          </cell>
          <cell r="V19">
            <v>0</v>
          </cell>
        </row>
        <row r="21">
          <cell r="T21">
            <v>0</v>
          </cell>
          <cell r="U21">
            <v>0</v>
          </cell>
          <cell r="V21">
            <v>0</v>
          </cell>
        </row>
        <row r="23">
          <cell r="T23">
            <v>49151.68</v>
          </cell>
          <cell r="U23">
            <v>0</v>
          </cell>
          <cell r="V23">
            <v>0</v>
          </cell>
        </row>
        <row r="27">
          <cell r="T27">
            <v>37550</v>
          </cell>
          <cell r="U27">
            <v>0</v>
          </cell>
          <cell r="V27">
            <v>0</v>
          </cell>
        </row>
        <row r="30">
          <cell r="T30">
            <v>0</v>
          </cell>
          <cell r="U30">
            <v>0</v>
          </cell>
          <cell r="V30">
            <v>0</v>
          </cell>
        </row>
        <row r="32">
          <cell r="T32">
            <v>1013298.36</v>
          </cell>
          <cell r="U32">
            <v>5000</v>
          </cell>
          <cell r="V32">
            <v>0</v>
          </cell>
        </row>
        <row r="47">
          <cell r="T47">
            <v>180237</v>
          </cell>
          <cell r="U47">
            <v>0</v>
          </cell>
          <cell r="V47">
            <v>0</v>
          </cell>
        </row>
        <row r="52">
          <cell r="T52">
            <v>49990</v>
          </cell>
          <cell r="U52">
            <v>0</v>
          </cell>
          <cell r="V52">
            <v>0</v>
          </cell>
        </row>
        <row r="56">
          <cell r="T56">
            <v>9760</v>
          </cell>
          <cell r="U56">
            <v>0</v>
          </cell>
          <cell r="V56">
            <v>0</v>
          </cell>
        </row>
        <row r="58">
          <cell r="T58">
            <v>50370</v>
          </cell>
          <cell r="U58">
            <v>0</v>
          </cell>
          <cell r="V58">
            <v>0</v>
          </cell>
        </row>
        <row r="61">
          <cell r="T61">
            <v>6050</v>
          </cell>
          <cell r="U61">
            <v>0</v>
          </cell>
          <cell r="V61">
            <v>0</v>
          </cell>
        </row>
        <row r="63">
          <cell r="T63">
            <v>1090.96</v>
          </cell>
          <cell r="U63">
            <v>0</v>
          </cell>
          <cell r="V63">
            <v>0</v>
          </cell>
        </row>
        <row r="75">
          <cell r="T75">
            <v>21081.25</v>
          </cell>
          <cell r="U75">
            <v>0</v>
          </cell>
          <cell r="V75">
            <v>0</v>
          </cell>
        </row>
        <row r="100">
          <cell r="T100">
            <v>0</v>
          </cell>
          <cell r="U100">
            <v>0</v>
          </cell>
          <cell r="V100">
            <v>0</v>
          </cell>
        </row>
        <row r="102">
          <cell r="T102">
            <v>112364.82</v>
          </cell>
          <cell r="U102">
            <v>0</v>
          </cell>
          <cell r="V102">
            <v>0</v>
          </cell>
        </row>
      </sheetData>
      <sheetData sheetId="13">
        <row r="24">
          <cell r="N24">
            <v>291370.23</v>
          </cell>
          <cell r="T24">
            <v>334945.53999999998</v>
          </cell>
          <cell r="U24">
            <v>5269000</v>
          </cell>
          <cell r="V24">
            <v>122040.48999999999</v>
          </cell>
        </row>
      </sheetData>
      <sheetData sheetId="14">
        <row r="4">
          <cell r="N4">
            <v>1726190.7000000002</v>
          </cell>
          <cell r="T4">
            <v>1974510.08</v>
          </cell>
          <cell r="U4">
            <v>0</v>
          </cell>
          <cell r="V4">
            <v>0</v>
          </cell>
        </row>
        <row r="99">
          <cell r="T99">
            <v>0</v>
          </cell>
          <cell r="U99">
            <v>0</v>
          </cell>
          <cell r="V99">
            <v>0</v>
          </cell>
        </row>
        <row r="100">
          <cell r="T100">
            <v>69090.510000000009</v>
          </cell>
          <cell r="U100">
            <v>0</v>
          </cell>
          <cell r="V100">
            <v>5447292.1800000006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Hárok2"/>
      <sheetName val="Hárok1"/>
    </sheetNames>
    <sheetDataSet>
      <sheetData sheetId="0">
        <row r="5">
          <cell r="Q5">
            <v>87654.5</v>
          </cell>
          <cell r="R5">
            <v>0</v>
          </cell>
          <cell r="S5">
            <v>0</v>
          </cell>
          <cell r="T5">
            <v>103000</v>
          </cell>
          <cell r="U5">
            <v>0</v>
          </cell>
          <cell r="V5">
            <v>0</v>
          </cell>
          <cell r="W5">
            <v>103000</v>
          </cell>
          <cell r="X5">
            <v>0</v>
          </cell>
          <cell r="Y5">
            <v>0</v>
          </cell>
          <cell r="Z5">
            <v>103000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103000</v>
          </cell>
          <cell r="AG5">
            <v>0</v>
          </cell>
          <cell r="AH5">
            <v>0</v>
          </cell>
        </row>
        <row r="17">
          <cell r="Q17">
            <v>41913.12999999999</v>
          </cell>
          <cell r="R17">
            <v>0</v>
          </cell>
          <cell r="S17">
            <v>0</v>
          </cell>
          <cell r="T17">
            <v>43750</v>
          </cell>
          <cell r="U17">
            <v>0</v>
          </cell>
          <cell r="V17">
            <v>0</v>
          </cell>
          <cell r="W17">
            <v>43750</v>
          </cell>
          <cell r="X17">
            <v>0</v>
          </cell>
          <cell r="Y17">
            <v>0</v>
          </cell>
          <cell r="Z17">
            <v>43750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43750</v>
          </cell>
          <cell r="AG17">
            <v>0</v>
          </cell>
          <cell r="AH17">
            <v>0</v>
          </cell>
        </row>
        <row r="28">
          <cell r="Q28">
            <v>97994.11</v>
          </cell>
          <cell r="R28">
            <v>0</v>
          </cell>
          <cell r="S28">
            <v>0</v>
          </cell>
          <cell r="T28">
            <v>88500</v>
          </cell>
          <cell r="U28">
            <v>0</v>
          </cell>
          <cell r="V28">
            <v>0</v>
          </cell>
          <cell r="W28">
            <v>88500</v>
          </cell>
          <cell r="X28">
            <v>0</v>
          </cell>
          <cell r="Y28">
            <v>0</v>
          </cell>
          <cell r="Z28">
            <v>88500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88500</v>
          </cell>
          <cell r="AG28">
            <v>0</v>
          </cell>
          <cell r="AH28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4400</v>
          </cell>
          <cell r="U33">
            <v>0</v>
          </cell>
          <cell r="V33">
            <v>0</v>
          </cell>
          <cell r="W33">
            <v>4400</v>
          </cell>
          <cell r="X33">
            <v>0</v>
          </cell>
          <cell r="Y33">
            <v>0</v>
          </cell>
          <cell r="Z33">
            <v>4400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4400</v>
          </cell>
          <cell r="AG33">
            <v>0</v>
          </cell>
          <cell r="AH33">
            <v>0</v>
          </cell>
        </row>
        <row r="41">
          <cell r="Q41">
            <v>10771.78</v>
          </cell>
          <cell r="R41">
            <v>0</v>
          </cell>
          <cell r="S41">
            <v>0</v>
          </cell>
          <cell r="T41">
            <v>22600</v>
          </cell>
          <cell r="U41">
            <v>0</v>
          </cell>
          <cell r="V41">
            <v>0</v>
          </cell>
          <cell r="W41">
            <v>22600</v>
          </cell>
          <cell r="X41">
            <v>0</v>
          </cell>
          <cell r="Y41">
            <v>0</v>
          </cell>
          <cell r="Z41">
            <v>21055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21055</v>
          </cell>
          <cell r="AG41">
            <v>0</v>
          </cell>
          <cell r="AH41">
            <v>0</v>
          </cell>
        </row>
        <row r="58">
          <cell r="Q58">
            <v>20280</v>
          </cell>
          <cell r="R58">
            <v>54900</v>
          </cell>
          <cell r="S58">
            <v>0</v>
          </cell>
          <cell r="T58">
            <v>10000</v>
          </cell>
          <cell r="U58">
            <v>0</v>
          </cell>
          <cell r="V58">
            <v>0</v>
          </cell>
          <cell r="W58">
            <v>10000</v>
          </cell>
          <cell r="X58">
            <v>0</v>
          </cell>
          <cell r="Y58">
            <v>0</v>
          </cell>
          <cell r="Z58">
            <v>10000</v>
          </cell>
          <cell r="AA58">
            <v>0</v>
          </cell>
          <cell r="AB58">
            <v>0</v>
          </cell>
          <cell r="AC58">
            <v>-10000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</row>
        <row r="62">
          <cell r="Q62">
            <v>2230.12</v>
          </cell>
          <cell r="R62">
            <v>75287.039999999994</v>
          </cell>
          <cell r="S62">
            <v>0</v>
          </cell>
          <cell r="T62">
            <v>6200</v>
          </cell>
          <cell r="U62">
            <v>20000</v>
          </cell>
          <cell r="V62">
            <v>0</v>
          </cell>
          <cell r="W62">
            <v>6200</v>
          </cell>
          <cell r="X62">
            <v>90000</v>
          </cell>
          <cell r="Y62">
            <v>0</v>
          </cell>
          <cell r="Z62">
            <v>6200</v>
          </cell>
          <cell r="AA62">
            <v>90000</v>
          </cell>
          <cell r="AB62">
            <v>0</v>
          </cell>
          <cell r="AC62">
            <v>0</v>
          </cell>
          <cell r="AD62">
            <v>-25000</v>
          </cell>
          <cell r="AE62">
            <v>0</v>
          </cell>
          <cell r="AF62">
            <v>6200</v>
          </cell>
          <cell r="AG62">
            <v>65000</v>
          </cell>
          <cell r="AH62">
            <v>0</v>
          </cell>
        </row>
        <row r="79">
          <cell r="Q79">
            <v>85576.270000000019</v>
          </cell>
          <cell r="R79">
            <v>0</v>
          </cell>
          <cell r="S79">
            <v>0</v>
          </cell>
          <cell r="T79">
            <v>96940</v>
          </cell>
          <cell r="U79">
            <v>0</v>
          </cell>
          <cell r="V79">
            <v>0</v>
          </cell>
          <cell r="W79">
            <v>96940</v>
          </cell>
          <cell r="X79">
            <v>0</v>
          </cell>
          <cell r="Y79">
            <v>0</v>
          </cell>
          <cell r="Z79">
            <v>96940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96940</v>
          </cell>
          <cell r="AG79">
            <v>0</v>
          </cell>
          <cell r="AH79">
            <v>0</v>
          </cell>
        </row>
        <row r="88">
          <cell r="Q88">
            <v>6240</v>
          </cell>
          <cell r="R88">
            <v>0</v>
          </cell>
          <cell r="S88">
            <v>0</v>
          </cell>
          <cell r="T88">
            <v>8000</v>
          </cell>
          <cell r="U88">
            <v>0</v>
          </cell>
          <cell r="V88">
            <v>0</v>
          </cell>
          <cell r="W88">
            <v>8000</v>
          </cell>
          <cell r="X88">
            <v>0</v>
          </cell>
          <cell r="Y88">
            <v>0</v>
          </cell>
          <cell r="Z88">
            <v>8000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8000</v>
          </cell>
          <cell r="AG88">
            <v>0</v>
          </cell>
          <cell r="AH88">
            <v>0</v>
          </cell>
        </row>
        <row r="92">
          <cell r="Q92">
            <v>6450.21</v>
          </cell>
          <cell r="R92">
            <v>0</v>
          </cell>
          <cell r="S92">
            <v>0</v>
          </cell>
          <cell r="T92">
            <v>8170</v>
          </cell>
          <cell r="U92">
            <v>0</v>
          </cell>
          <cell r="V92">
            <v>0</v>
          </cell>
          <cell r="W92">
            <v>8170</v>
          </cell>
          <cell r="X92">
            <v>0</v>
          </cell>
          <cell r="Y92">
            <v>0</v>
          </cell>
          <cell r="Z92">
            <v>8170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8170</v>
          </cell>
          <cell r="AG92">
            <v>0</v>
          </cell>
          <cell r="AH92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</row>
      </sheetData>
      <sheetData sheetId="1">
        <row r="5">
          <cell r="Q5">
            <v>340.06</v>
          </cell>
          <cell r="R5">
            <v>0</v>
          </cell>
          <cell r="S5">
            <v>0</v>
          </cell>
          <cell r="T5">
            <v>350</v>
          </cell>
          <cell r="U5">
            <v>0</v>
          </cell>
          <cell r="V5">
            <v>0</v>
          </cell>
          <cell r="W5">
            <v>350</v>
          </cell>
          <cell r="X5">
            <v>0</v>
          </cell>
          <cell r="Y5">
            <v>0</v>
          </cell>
          <cell r="Z5">
            <v>350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350</v>
          </cell>
          <cell r="AG5">
            <v>0</v>
          </cell>
          <cell r="AH5">
            <v>0</v>
          </cell>
        </row>
        <row r="7">
          <cell r="Q7">
            <v>3133.3</v>
          </cell>
          <cell r="R7">
            <v>0</v>
          </cell>
          <cell r="S7">
            <v>0</v>
          </cell>
          <cell r="T7">
            <v>8200</v>
          </cell>
          <cell r="U7">
            <v>0</v>
          </cell>
          <cell r="V7">
            <v>0</v>
          </cell>
          <cell r="W7">
            <v>8200</v>
          </cell>
          <cell r="X7">
            <v>0</v>
          </cell>
          <cell r="Y7">
            <v>0</v>
          </cell>
          <cell r="Z7">
            <v>4700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4700</v>
          </cell>
          <cell r="AG7">
            <v>0</v>
          </cell>
          <cell r="AH7">
            <v>0</v>
          </cell>
        </row>
        <row r="12">
          <cell r="Q12">
            <v>10082.040000000001</v>
          </cell>
          <cell r="R12">
            <v>0</v>
          </cell>
          <cell r="S12">
            <v>0</v>
          </cell>
          <cell r="T12">
            <v>12050</v>
          </cell>
          <cell r="U12">
            <v>0</v>
          </cell>
          <cell r="V12">
            <v>0</v>
          </cell>
          <cell r="W12">
            <v>12050</v>
          </cell>
          <cell r="X12">
            <v>0</v>
          </cell>
          <cell r="Y12">
            <v>0</v>
          </cell>
          <cell r="Z12">
            <v>13550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13550</v>
          </cell>
          <cell r="AG12">
            <v>0</v>
          </cell>
          <cell r="AH12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7">
          <cell r="Q27">
            <v>3150</v>
          </cell>
          <cell r="R27">
            <v>0</v>
          </cell>
          <cell r="S27">
            <v>0</v>
          </cell>
          <cell r="T27">
            <v>4000</v>
          </cell>
          <cell r="U27">
            <v>0</v>
          </cell>
          <cell r="V27">
            <v>0</v>
          </cell>
          <cell r="W27">
            <v>4730</v>
          </cell>
          <cell r="X27">
            <v>0</v>
          </cell>
          <cell r="Y27">
            <v>0</v>
          </cell>
          <cell r="Z27">
            <v>4730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4730</v>
          </cell>
          <cell r="AG27">
            <v>0</v>
          </cell>
          <cell r="AH27">
            <v>0</v>
          </cell>
        </row>
        <row r="29">
          <cell r="Q29">
            <v>5000</v>
          </cell>
          <cell r="R29">
            <v>0</v>
          </cell>
          <cell r="S29">
            <v>0</v>
          </cell>
          <cell r="T29">
            <v>5000</v>
          </cell>
          <cell r="U29">
            <v>0</v>
          </cell>
          <cell r="V29">
            <v>0</v>
          </cell>
          <cell r="W29">
            <v>5000</v>
          </cell>
          <cell r="X29">
            <v>0</v>
          </cell>
          <cell r="Y29">
            <v>0</v>
          </cell>
          <cell r="Z29">
            <v>5000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5000</v>
          </cell>
          <cell r="AG29">
            <v>0</v>
          </cell>
          <cell r="AH29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10800</v>
          </cell>
          <cell r="U32">
            <v>0</v>
          </cell>
          <cell r="V32">
            <v>0</v>
          </cell>
          <cell r="W32">
            <v>10800</v>
          </cell>
          <cell r="X32">
            <v>0</v>
          </cell>
          <cell r="Y32">
            <v>0</v>
          </cell>
          <cell r="Z32">
            <v>9350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9350</v>
          </cell>
          <cell r="AG32">
            <v>0</v>
          </cell>
          <cell r="AH32">
            <v>0</v>
          </cell>
        </row>
        <row r="46">
          <cell r="Q46">
            <v>1000</v>
          </cell>
          <cell r="R46">
            <v>0</v>
          </cell>
          <cell r="S46">
            <v>0</v>
          </cell>
          <cell r="T46">
            <v>1500</v>
          </cell>
          <cell r="U46">
            <v>0</v>
          </cell>
          <cell r="V46">
            <v>0</v>
          </cell>
          <cell r="W46">
            <v>1500</v>
          </cell>
          <cell r="X46">
            <v>0</v>
          </cell>
          <cell r="Y46">
            <v>0</v>
          </cell>
          <cell r="Z46">
            <v>1500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1500</v>
          </cell>
          <cell r="AG46">
            <v>0</v>
          </cell>
          <cell r="AH46">
            <v>0</v>
          </cell>
        </row>
        <row r="51">
          <cell r="Q51">
            <v>68.709999999999994</v>
          </cell>
          <cell r="R51">
            <v>0</v>
          </cell>
          <cell r="S51">
            <v>0</v>
          </cell>
          <cell r="T51">
            <v>7900</v>
          </cell>
          <cell r="U51">
            <v>0</v>
          </cell>
          <cell r="V51">
            <v>0</v>
          </cell>
          <cell r="W51">
            <v>7900</v>
          </cell>
          <cell r="X51">
            <v>0</v>
          </cell>
          <cell r="Y51">
            <v>0</v>
          </cell>
          <cell r="Z51">
            <v>5800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5800</v>
          </cell>
          <cell r="AG51">
            <v>0</v>
          </cell>
          <cell r="AH51">
            <v>0</v>
          </cell>
        </row>
      </sheetData>
      <sheetData sheetId="2">
        <row r="4">
          <cell r="Q4">
            <v>54228.880000000005</v>
          </cell>
          <cell r="R4">
            <v>11124</v>
          </cell>
          <cell r="S4">
            <v>0</v>
          </cell>
          <cell r="T4">
            <v>67000</v>
          </cell>
          <cell r="U4">
            <v>13000</v>
          </cell>
          <cell r="V4">
            <v>0</v>
          </cell>
          <cell r="W4">
            <v>98440</v>
          </cell>
          <cell r="X4">
            <v>4200</v>
          </cell>
          <cell r="Y4">
            <v>0</v>
          </cell>
          <cell r="Z4">
            <v>93940</v>
          </cell>
          <cell r="AA4">
            <v>8700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93940</v>
          </cell>
          <cell r="AG4">
            <v>8700</v>
          </cell>
          <cell r="AH4">
            <v>0</v>
          </cell>
        </row>
        <row r="20">
          <cell r="Q20">
            <v>11487.34</v>
          </cell>
          <cell r="R20">
            <v>0</v>
          </cell>
          <cell r="S20">
            <v>0</v>
          </cell>
          <cell r="T20">
            <v>149000</v>
          </cell>
          <cell r="U20">
            <v>0</v>
          </cell>
          <cell r="V20">
            <v>0</v>
          </cell>
          <cell r="W20">
            <v>149000</v>
          </cell>
          <cell r="X20">
            <v>0</v>
          </cell>
          <cell r="Y20">
            <v>0</v>
          </cell>
          <cell r="Z20">
            <v>147200</v>
          </cell>
          <cell r="AA20">
            <v>0</v>
          </cell>
          <cell r="AB20">
            <v>0</v>
          </cell>
          <cell r="AC20">
            <v>-125000</v>
          </cell>
          <cell r="AD20">
            <v>0</v>
          </cell>
          <cell r="AE20">
            <v>0</v>
          </cell>
          <cell r="AF20">
            <v>22200</v>
          </cell>
          <cell r="AG20">
            <v>0</v>
          </cell>
          <cell r="AH20">
            <v>0</v>
          </cell>
        </row>
        <row r="26">
          <cell r="Q26">
            <v>380.57</v>
          </cell>
          <cell r="R26">
            <v>0</v>
          </cell>
          <cell r="S26">
            <v>0</v>
          </cell>
          <cell r="T26">
            <v>1800</v>
          </cell>
          <cell r="U26">
            <v>0</v>
          </cell>
          <cell r="V26">
            <v>0</v>
          </cell>
          <cell r="W26">
            <v>1800</v>
          </cell>
          <cell r="X26">
            <v>0</v>
          </cell>
          <cell r="Y26">
            <v>0</v>
          </cell>
          <cell r="Z26">
            <v>1800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1800</v>
          </cell>
          <cell r="AG26">
            <v>0</v>
          </cell>
          <cell r="AH26">
            <v>0</v>
          </cell>
        </row>
        <row r="31">
          <cell r="Q31">
            <v>5785.6299999999992</v>
          </cell>
          <cell r="R31">
            <v>0</v>
          </cell>
          <cell r="S31">
            <v>0</v>
          </cell>
          <cell r="T31">
            <v>11000</v>
          </cell>
          <cell r="U31">
            <v>0</v>
          </cell>
          <cell r="V31">
            <v>0</v>
          </cell>
          <cell r="W31">
            <v>11000</v>
          </cell>
          <cell r="X31">
            <v>0</v>
          </cell>
          <cell r="Y31">
            <v>0</v>
          </cell>
          <cell r="Z31">
            <v>11110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11110</v>
          </cell>
          <cell r="AG31">
            <v>0</v>
          </cell>
          <cell r="AH31">
            <v>0</v>
          </cell>
        </row>
        <row r="34">
          <cell r="Q34">
            <v>158397.68999999994</v>
          </cell>
          <cell r="R34">
            <v>2</v>
          </cell>
          <cell r="S34">
            <v>0</v>
          </cell>
          <cell r="T34">
            <v>178980</v>
          </cell>
          <cell r="U34">
            <v>0</v>
          </cell>
          <cell r="V34">
            <v>0</v>
          </cell>
          <cell r="W34">
            <v>178980</v>
          </cell>
          <cell r="X34">
            <v>0</v>
          </cell>
          <cell r="Y34">
            <v>0</v>
          </cell>
          <cell r="Z34">
            <v>175370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175370</v>
          </cell>
          <cell r="AG34">
            <v>0</v>
          </cell>
          <cell r="AH34">
            <v>0</v>
          </cell>
        </row>
        <row r="84">
          <cell r="Q84">
            <v>300</v>
          </cell>
          <cell r="R84">
            <v>17.34</v>
          </cell>
          <cell r="S84">
            <v>0</v>
          </cell>
          <cell r="T84">
            <v>2000</v>
          </cell>
          <cell r="U84">
            <v>11100</v>
          </cell>
          <cell r="V84">
            <v>0</v>
          </cell>
          <cell r="W84">
            <v>4000</v>
          </cell>
          <cell r="X84">
            <v>11100</v>
          </cell>
          <cell r="Y84">
            <v>0</v>
          </cell>
          <cell r="Z84">
            <v>2000</v>
          </cell>
          <cell r="AA84">
            <v>11100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2000</v>
          </cell>
          <cell r="AG84">
            <v>11100</v>
          </cell>
          <cell r="AH84">
            <v>0</v>
          </cell>
        </row>
        <row r="89">
          <cell r="Q89">
            <v>8324.32</v>
          </cell>
          <cell r="R89">
            <v>0</v>
          </cell>
          <cell r="S89">
            <v>0</v>
          </cell>
          <cell r="T89">
            <v>5000</v>
          </cell>
          <cell r="U89">
            <v>0</v>
          </cell>
          <cell r="V89">
            <v>0</v>
          </cell>
          <cell r="W89">
            <v>5000</v>
          </cell>
          <cell r="X89">
            <v>0</v>
          </cell>
          <cell r="Y89">
            <v>0</v>
          </cell>
          <cell r="Z89">
            <v>5000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5000</v>
          </cell>
          <cell r="AG89">
            <v>0</v>
          </cell>
          <cell r="AH89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500</v>
          </cell>
          <cell r="U95">
            <v>0</v>
          </cell>
          <cell r="V95">
            <v>0</v>
          </cell>
          <cell r="W95">
            <v>500</v>
          </cell>
          <cell r="X95">
            <v>0</v>
          </cell>
          <cell r="Y95">
            <v>0</v>
          </cell>
          <cell r="Z95">
            <v>550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550</v>
          </cell>
          <cell r="AG95">
            <v>0</v>
          </cell>
          <cell r="AH95">
            <v>0</v>
          </cell>
        </row>
      </sheetData>
      <sheetData sheetId="3">
        <row r="4">
          <cell r="Q4">
            <v>20586.240000000002</v>
          </cell>
          <cell r="R4">
            <v>0</v>
          </cell>
          <cell r="S4">
            <v>0</v>
          </cell>
          <cell r="T4">
            <v>27750</v>
          </cell>
          <cell r="U4">
            <v>0</v>
          </cell>
          <cell r="V4">
            <v>0</v>
          </cell>
          <cell r="W4">
            <v>27020</v>
          </cell>
          <cell r="X4">
            <v>0</v>
          </cell>
          <cell r="Y4">
            <v>0</v>
          </cell>
          <cell r="Z4">
            <v>25520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25520</v>
          </cell>
          <cell r="AG4">
            <v>0</v>
          </cell>
          <cell r="AH4">
            <v>0</v>
          </cell>
        </row>
        <row r="17">
          <cell r="Q17">
            <v>25457.9</v>
          </cell>
          <cell r="R17">
            <v>0</v>
          </cell>
          <cell r="S17">
            <v>0</v>
          </cell>
          <cell r="T17">
            <v>26900</v>
          </cell>
          <cell r="U17">
            <v>0</v>
          </cell>
          <cell r="V17">
            <v>0</v>
          </cell>
          <cell r="W17">
            <v>26900</v>
          </cell>
          <cell r="X17">
            <v>0</v>
          </cell>
          <cell r="Y17">
            <v>0</v>
          </cell>
          <cell r="Z17">
            <v>26900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26900</v>
          </cell>
          <cell r="AG17">
            <v>0</v>
          </cell>
          <cell r="AH1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1000</v>
          </cell>
          <cell r="U28">
            <v>0</v>
          </cell>
          <cell r="V28">
            <v>0</v>
          </cell>
          <cell r="W28">
            <v>1000</v>
          </cell>
          <cell r="X28">
            <v>0</v>
          </cell>
          <cell r="Y28">
            <v>0</v>
          </cell>
          <cell r="Z28">
            <v>1000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1000</v>
          </cell>
          <cell r="AG28">
            <v>0</v>
          </cell>
          <cell r="AH28">
            <v>0</v>
          </cell>
        </row>
        <row r="30"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</row>
      </sheetData>
      <sheetData sheetId="4">
        <row r="5">
          <cell r="Q5">
            <v>582058.18999999994</v>
          </cell>
          <cell r="R5">
            <v>27113.4</v>
          </cell>
          <cell r="S5">
            <v>591</v>
          </cell>
          <cell r="T5">
            <v>651360</v>
          </cell>
          <cell r="U5">
            <v>0</v>
          </cell>
          <cell r="V5">
            <v>0</v>
          </cell>
          <cell r="W5">
            <v>651360</v>
          </cell>
          <cell r="X5">
            <v>0</v>
          </cell>
          <cell r="Y5">
            <v>0</v>
          </cell>
          <cell r="Z5">
            <v>651660</v>
          </cell>
          <cell r="AA5">
            <v>0</v>
          </cell>
          <cell r="AB5">
            <v>0</v>
          </cell>
          <cell r="AC5">
            <v>0</v>
          </cell>
          <cell r="AD5">
            <v>5600</v>
          </cell>
          <cell r="AE5">
            <v>0</v>
          </cell>
          <cell r="AF5">
            <v>651660</v>
          </cell>
          <cell r="AG5">
            <v>5600</v>
          </cell>
          <cell r="AH5">
            <v>0</v>
          </cell>
        </row>
        <row r="60">
          <cell r="Q60">
            <v>117096.99999999999</v>
          </cell>
          <cell r="R60">
            <v>0</v>
          </cell>
          <cell r="S60">
            <v>0</v>
          </cell>
          <cell r="T60">
            <v>135000</v>
          </cell>
          <cell r="U60">
            <v>0</v>
          </cell>
          <cell r="V60">
            <v>0</v>
          </cell>
          <cell r="W60">
            <v>135000</v>
          </cell>
          <cell r="X60">
            <v>0</v>
          </cell>
          <cell r="Y60">
            <v>0</v>
          </cell>
          <cell r="Z60">
            <v>135500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135500</v>
          </cell>
          <cell r="AG60">
            <v>0</v>
          </cell>
          <cell r="AH60">
            <v>0</v>
          </cell>
        </row>
        <row r="83">
          <cell r="Q83">
            <v>56371.450000000004</v>
          </cell>
          <cell r="R83">
            <v>0</v>
          </cell>
          <cell r="S83">
            <v>0</v>
          </cell>
          <cell r="T83">
            <v>67000</v>
          </cell>
          <cell r="U83">
            <v>0</v>
          </cell>
          <cell r="V83">
            <v>0</v>
          </cell>
          <cell r="W83">
            <v>67000</v>
          </cell>
          <cell r="X83">
            <v>0</v>
          </cell>
          <cell r="Y83">
            <v>0</v>
          </cell>
          <cell r="Z83">
            <v>67000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67000</v>
          </cell>
          <cell r="AG83">
            <v>0</v>
          </cell>
          <cell r="AH83">
            <v>0</v>
          </cell>
        </row>
        <row r="86">
          <cell r="Q86">
            <v>56025.71</v>
          </cell>
          <cell r="R86">
            <v>0</v>
          </cell>
          <cell r="S86">
            <v>0</v>
          </cell>
          <cell r="T86">
            <v>68700</v>
          </cell>
          <cell r="U86">
            <v>0</v>
          </cell>
          <cell r="V86">
            <v>0</v>
          </cell>
          <cell r="W86">
            <v>68700</v>
          </cell>
          <cell r="X86">
            <v>0</v>
          </cell>
          <cell r="Y86">
            <v>0</v>
          </cell>
          <cell r="Z86">
            <v>69700</v>
          </cell>
          <cell r="AA86">
            <v>0</v>
          </cell>
          <cell r="AB86">
            <v>0</v>
          </cell>
          <cell r="AC86">
            <v>2430</v>
          </cell>
          <cell r="AD86">
            <v>0</v>
          </cell>
          <cell r="AE86">
            <v>0</v>
          </cell>
          <cell r="AF86">
            <v>72130</v>
          </cell>
          <cell r="AG86">
            <v>0</v>
          </cell>
          <cell r="AH86">
            <v>0</v>
          </cell>
        </row>
        <row r="94">
          <cell r="Q94">
            <v>52380.77</v>
          </cell>
          <cell r="R94">
            <v>0</v>
          </cell>
          <cell r="S94">
            <v>0</v>
          </cell>
          <cell r="T94">
            <v>5000</v>
          </cell>
          <cell r="U94">
            <v>0</v>
          </cell>
          <cell r="V94">
            <v>0</v>
          </cell>
          <cell r="W94">
            <v>96550</v>
          </cell>
          <cell r="X94">
            <v>0</v>
          </cell>
          <cell r="Y94">
            <v>0</v>
          </cell>
          <cell r="Z94">
            <v>96550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96550</v>
          </cell>
          <cell r="AG94">
            <v>0</v>
          </cell>
          <cell r="AH94">
            <v>0</v>
          </cell>
        </row>
        <row r="96">
          <cell r="Q96">
            <v>4295.2299999999996</v>
          </cell>
          <cell r="R96">
            <v>0</v>
          </cell>
          <cell r="S96">
            <v>0</v>
          </cell>
          <cell r="T96">
            <v>4800</v>
          </cell>
          <cell r="U96">
            <v>0</v>
          </cell>
          <cell r="V96">
            <v>0</v>
          </cell>
          <cell r="W96">
            <v>4800</v>
          </cell>
          <cell r="X96">
            <v>0</v>
          </cell>
          <cell r="Y96">
            <v>0</v>
          </cell>
          <cell r="Z96">
            <v>4750</v>
          </cell>
          <cell r="AA96">
            <v>0</v>
          </cell>
          <cell r="AB96">
            <v>0</v>
          </cell>
          <cell r="AC96">
            <v>1400</v>
          </cell>
          <cell r="AD96">
            <v>0</v>
          </cell>
          <cell r="AE96">
            <v>0</v>
          </cell>
          <cell r="AF96">
            <v>6150</v>
          </cell>
          <cell r="AG96">
            <v>0</v>
          </cell>
          <cell r="AH96">
            <v>0</v>
          </cell>
        </row>
        <row r="113">
          <cell r="Q113">
            <v>0</v>
          </cell>
          <cell r="R113">
            <v>115000</v>
          </cell>
          <cell r="S113">
            <v>0</v>
          </cell>
          <cell r="T113">
            <v>0</v>
          </cell>
          <cell r="U113">
            <v>115000</v>
          </cell>
          <cell r="V113">
            <v>0</v>
          </cell>
          <cell r="W113">
            <v>0</v>
          </cell>
          <cell r="X113">
            <v>115000</v>
          </cell>
          <cell r="Y113">
            <v>0</v>
          </cell>
          <cell r="Z113">
            <v>0</v>
          </cell>
          <cell r="AA113">
            <v>115000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115000</v>
          </cell>
          <cell r="AH113">
            <v>0</v>
          </cell>
        </row>
        <row r="120">
          <cell r="Q120">
            <v>83052.86</v>
          </cell>
          <cell r="R120">
            <v>0</v>
          </cell>
          <cell r="S120">
            <v>0</v>
          </cell>
          <cell r="T120">
            <v>85000</v>
          </cell>
          <cell r="U120">
            <v>0</v>
          </cell>
          <cell r="V120">
            <v>0</v>
          </cell>
          <cell r="W120">
            <v>85000</v>
          </cell>
          <cell r="X120">
            <v>0</v>
          </cell>
          <cell r="Y120">
            <v>0</v>
          </cell>
          <cell r="Z120">
            <v>70000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70000</v>
          </cell>
          <cell r="AG120">
            <v>0</v>
          </cell>
          <cell r="AH120">
            <v>0</v>
          </cell>
        </row>
        <row r="123">
          <cell r="Q123">
            <v>99405.93</v>
          </cell>
          <cell r="R123">
            <v>0</v>
          </cell>
          <cell r="S123">
            <v>0</v>
          </cell>
          <cell r="T123">
            <v>105000</v>
          </cell>
          <cell r="U123">
            <v>0</v>
          </cell>
          <cell r="V123">
            <v>0</v>
          </cell>
          <cell r="W123">
            <v>105000</v>
          </cell>
          <cell r="X123">
            <v>0</v>
          </cell>
          <cell r="Y123">
            <v>0</v>
          </cell>
          <cell r="Z123">
            <v>90000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90000</v>
          </cell>
          <cell r="AG123">
            <v>0</v>
          </cell>
          <cell r="AH123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</row>
        <row r="130">
          <cell r="Q130">
            <v>5013.6000000000004</v>
          </cell>
          <cell r="R130">
            <v>0</v>
          </cell>
          <cell r="S130">
            <v>0</v>
          </cell>
          <cell r="T130">
            <v>5000</v>
          </cell>
          <cell r="U130">
            <v>0</v>
          </cell>
          <cell r="V130">
            <v>0</v>
          </cell>
          <cell r="W130">
            <v>8300</v>
          </cell>
          <cell r="X130">
            <v>0</v>
          </cell>
          <cell r="Y130">
            <v>0</v>
          </cell>
          <cell r="Z130">
            <v>8300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8300</v>
          </cell>
          <cell r="AG130">
            <v>0</v>
          </cell>
          <cell r="AH130">
            <v>0</v>
          </cell>
        </row>
        <row r="132">
          <cell r="Q132">
            <v>2000</v>
          </cell>
          <cell r="R132">
            <v>0</v>
          </cell>
          <cell r="S132">
            <v>0</v>
          </cell>
          <cell r="T132">
            <v>3000</v>
          </cell>
          <cell r="U132">
            <v>0</v>
          </cell>
          <cell r="V132">
            <v>0</v>
          </cell>
          <cell r="W132">
            <v>3000</v>
          </cell>
          <cell r="X132">
            <v>0</v>
          </cell>
          <cell r="Y132">
            <v>0</v>
          </cell>
          <cell r="Z132">
            <v>3000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3000</v>
          </cell>
          <cell r="AG132">
            <v>0</v>
          </cell>
          <cell r="AH132">
            <v>0</v>
          </cell>
        </row>
      </sheetData>
      <sheetData sheetId="5">
        <row r="5">
          <cell r="Q5">
            <v>4199.99</v>
          </cell>
          <cell r="R5">
            <v>41820</v>
          </cell>
          <cell r="S5">
            <v>0</v>
          </cell>
          <cell r="T5">
            <v>3000</v>
          </cell>
          <cell r="U5">
            <v>100000</v>
          </cell>
          <cell r="V5">
            <v>0</v>
          </cell>
          <cell r="W5">
            <v>3000</v>
          </cell>
          <cell r="X5">
            <v>100000</v>
          </cell>
          <cell r="Y5">
            <v>0</v>
          </cell>
          <cell r="Z5">
            <v>3000</v>
          </cell>
          <cell r="AA5">
            <v>100000</v>
          </cell>
          <cell r="AB5">
            <v>0</v>
          </cell>
          <cell r="AC5">
            <v>0</v>
          </cell>
          <cell r="AD5">
            <v>-9000</v>
          </cell>
          <cell r="AE5">
            <v>0</v>
          </cell>
          <cell r="AF5">
            <v>3000</v>
          </cell>
          <cell r="AG5">
            <v>91000</v>
          </cell>
          <cell r="AH5">
            <v>0</v>
          </cell>
        </row>
        <row r="10">
          <cell r="Q10">
            <v>792623.21</v>
          </cell>
          <cell r="R10">
            <v>0</v>
          </cell>
          <cell r="S10">
            <v>0</v>
          </cell>
          <cell r="T10">
            <v>804400</v>
          </cell>
          <cell r="U10">
            <v>0</v>
          </cell>
          <cell r="V10">
            <v>0</v>
          </cell>
          <cell r="W10">
            <v>955800</v>
          </cell>
          <cell r="X10">
            <v>0</v>
          </cell>
          <cell r="Y10">
            <v>0</v>
          </cell>
          <cell r="Z10">
            <v>909250</v>
          </cell>
          <cell r="AA10">
            <v>0</v>
          </cell>
          <cell r="AB10">
            <v>0</v>
          </cell>
          <cell r="AC10">
            <v>-100000</v>
          </cell>
          <cell r="AD10">
            <v>0</v>
          </cell>
          <cell r="AE10">
            <v>0</v>
          </cell>
          <cell r="AF10">
            <v>809250</v>
          </cell>
          <cell r="AG10">
            <v>0</v>
          </cell>
          <cell r="AH10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30">
          <cell r="Q30">
            <v>122695.69</v>
          </cell>
          <cell r="R30">
            <v>0</v>
          </cell>
          <cell r="S30">
            <v>0</v>
          </cell>
          <cell r="T30">
            <v>123800</v>
          </cell>
          <cell r="U30">
            <v>0</v>
          </cell>
          <cell r="V30">
            <v>0</v>
          </cell>
          <cell r="W30">
            <v>123800</v>
          </cell>
          <cell r="X30">
            <v>0</v>
          </cell>
          <cell r="Y30">
            <v>0</v>
          </cell>
          <cell r="Z30">
            <v>137950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137950</v>
          </cell>
          <cell r="AG30">
            <v>0</v>
          </cell>
          <cell r="AH30">
            <v>0</v>
          </cell>
        </row>
      </sheetData>
      <sheetData sheetId="6">
        <row r="5"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200000</v>
          </cell>
          <cell r="V7">
            <v>0</v>
          </cell>
          <cell r="W7">
            <v>0</v>
          </cell>
          <cell r="X7">
            <v>200000</v>
          </cell>
          <cell r="Y7">
            <v>0</v>
          </cell>
          <cell r="Z7">
            <v>0</v>
          </cell>
          <cell r="AA7">
            <v>200000</v>
          </cell>
          <cell r="AB7">
            <v>0</v>
          </cell>
          <cell r="AC7">
            <v>0</v>
          </cell>
          <cell r="AD7">
            <v>-50000</v>
          </cell>
          <cell r="AE7">
            <v>0</v>
          </cell>
          <cell r="AF7">
            <v>0</v>
          </cell>
          <cell r="AG7">
            <v>150000</v>
          </cell>
          <cell r="AH7">
            <v>0</v>
          </cell>
        </row>
        <row r="10">
          <cell r="Q10">
            <v>72217.679999999993</v>
          </cell>
          <cell r="R10">
            <v>0</v>
          </cell>
          <cell r="S10">
            <v>0</v>
          </cell>
          <cell r="T10">
            <v>80000</v>
          </cell>
          <cell r="U10">
            <v>0</v>
          </cell>
          <cell r="V10">
            <v>0</v>
          </cell>
          <cell r="W10">
            <v>80000</v>
          </cell>
          <cell r="X10">
            <v>0</v>
          </cell>
          <cell r="Y10">
            <v>0</v>
          </cell>
          <cell r="Z10">
            <v>70000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70000</v>
          </cell>
          <cell r="AG10">
            <v>0</v>
          </cell>
          <cell r="AH10">
            <v>0</v>
          </cell>
        </row>
        <row r="12">
          <cell r="Q12">
            <v>223867.83</v>
          </cell>
          <cell r="R12">
            <v>0</v>
          </cell>
          <cell r="S12">
            <v>0</v>
          </cell>
          <cell r="T12">
            <v>200000</v>
          </cell>
          <cell r="U12">
            <v>0</v>
          </cell>
          <cell r="V12">
            <v>0</v>
          </cell>
          <cell r="W12">
            <v>200000</v>
          </cell>
          <cell r="X12">
            <v>0</v>
          </cell>
          <cell r="Y12">
            <v>0</v>
          </cell>
          <cell r="Z12">
            <v>263000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263000</v>
          </cell>
          <cell r="AG12">
            <v>0</v>
          </cell>
          <cell r="AH12">
            <v>0</v>
          </cell>
        </row>
        <row r="14">
          <cell r="Q14">
            <v>78692.070000000007</v>
          </cell>
          <cell r="R14">
            <v>4765.2</v>
          </cell>
          <cell r="S14">
            <v>0</v>
          </cell>
          <cell r="T14">
            <v>94600</v>
          </cell>
          <cell r="U14">
            <v>0</v>
          </cell>
          <cell r="V14">
            <v>0</v>
          </cell>
          <cell r="W14">
            <v>93490</v>
          </cell>
          <cell r="X14">
            <v>0</v>
          </cell>
          <cell r="Y14">
            <v>0</v>
          </cell>
          <cell r="Z14">
            <v>93490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93490</v>
          </cell>
          <cell r="AG14">
            <v>0</v>
          </cell>
          <cell r="AH14">
            <v>0</v>
          </cell>
        </row>
        <row r="21">
          <cell r="Q21">
            <v>33129.24</v>
          </cell>
          <cell r="R21">
            <v>0</v>
          </cell>
          <cell r="S21">
            <v>0</v>
          </cell>
          <cell r="T21">
            <v>20000</v>
          </cell>
          <cell r="U21">
            <v>0</v>
          </cell>
          <cell r="V21">
            <v>0</v>
          </cell>
          <cell r="W21">
            <v>20000</v>
          </cell>
          <cell r="X21">
            <v>0</v>
          </cell>
          <cell r="Y21">
            <v>0</v>
          </cell>
          <cell r="Z21">
            <v>20000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20000</v>
          </cell>
          <cell r="AG21">
            <v>0</v>
          </cell>
          <cell r="AH21">
            <v>0</v>
          </cell>
        </row>
        <row r="23">
          <cell r="Q23">
            <v>2862.63</v>
          </cell>
          <cell r="R23">
            <v>0</v>
          </cell>
          <cell r="S23">
            <v>0</v>
          </cell>
          <cell r="T23">
            <v>10000</v>
          </cell>
          <cell r="U23">
            <v>0</v>
          </cell>
          <cell r="V23">
            <v>0</v>
          </cell>
          <cell r="W23">
            <v>10000</v>
          </cell>
          <cell r="X23">
            <v>0</v>
          </cell>
          <cell r="Y23">
            <v>0</v>
          </cell>
          <cell r="Z23">
            <v>9000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9000</v>
          </cell>
          <cell r="AG23">
            <v>0</v>
          </cell>
          <cell r="AH23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8">
          <cell r="Q28">
            <v>18444.12</v>
          </cell>
          <cell r="R28">
            <v>0</v>
          </cell>
          <cell r="S28">
            <v>0</v>
          </cell>
          <cell r="T28">
            <v>20000</v>
          </cell>
          <cell r="U28">
            <v>0</v>
          </cell>
          <cell r="V28">
            <v>0</v>
          </cell>
          <cell r="W28">
            <v>20000</v>
          </cell>
          <cell r="X28">
            <v>0</v>
          </cell>
          <cell r="Y28">
            <v>0</v>
          </cell>
          <cell r="Z28">
            <v>29600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29600</v>
          </cell>
          <cell r="AG28">
            <v>0</v>
          </cell>
          <cell r="AH28">
            <v>0</v>
          </cell>
        </row>
        <row r="31">
          <cell r="Q31">
            <v>7850</v>
          </cell>
          <cell r="R31">
            <v>0</v>
          </cell>
          <cell r="S31">
            <v>0</v>
          </cell>
          <cell r="T31">
            <v>0</v>
          </cell>
          <cell r="U31">
            <v>2391000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</sheetData>
      <sheetData sheetId="7">
        <row r="4">
          <cell r="Q4">
            <v>166378.29999999999</v>
          </cell>
          <cell r="R4">
            <v>0</v>
          </cell>
          <cell r="S4">
            <v>0</v>
          </cell>
          <cell r="T4">
            <v>150000</v>
          </cell>
          <cell r="U4">
            <v>0</v>
          </cell>
          <cell r="V4">
            <v>0</v>
          </cell>
          <cell r="W4">
            <v>150000</v>
          </cell>
          <cell r="X4">
            <v>0</v>
          </cell>
          <cell r="Y4">
            <v>0</v>
          </cell>
          <cell r="Z4">
            <v>150000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150000</v>
          </cell>
          <cell r="AG4">
            <v>0</v>
          </cell>
          <cell r="AH4">
            <v>0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2000</v>
          </cell>
          <cell r="U7">
            <v>0</v>
          </cell>
          <cell r="V7">
            <v>0</v>
          </cell>
          <cell r="W7">
            <v>2000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</sheetData>
      <sheetData sheetId="8">
        <row r="4">
          <cell r="Q4">
            <v>3510.35</v>
          </cell>
          <cell r="R4">
            <v>0</v>
          </cell>
          <cell r="S4">
            <v>0</v>
          </cell>
          <cell r="T4">
            <v>3800</v>
          </cell>
          <cell r="U4">
            <v>0</v>
          </cell>
          <cell r="V4">
            <v>0</v>
          </cell>
          <cell r="W4">
            <v>3800</v>
          </cell>
          <cell r="X4">
            <v>0</v>
          </cell>
          <cell r="Y4">
            <v>0</v>
          </cell>
          <cell r="Z4">
            <v>3800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3800</v>
          </cell>
          <cell r="AG4">
            <v>0</v>
          </cell>
          <cell r="AH4">
            <v>0</v>
          </cell>
        </row>
        <row r="20">
          <cell r="Q20">
            <v>183252.07</v>
          </cell>
          <cell r="R20"/>
          <cell r="S20"/>
          <cell r="T20">
            <v>206563</v>
          </cell>
          <cell r="U20"/>
          <cell r="V20"/>
          <cell r="W20">
            <v>206563</v>
          </cell>
          <cell r="X20">
            <v>0</v>
          </cell>
          <cell r="Y20">
            <v>0</v>
          </cell>
          <cell r="Z20">
            <v>206563</v>
          </cell>
          <cell r="AA20">
            <v>0</v>
          </cell>
          <cell r="AB20">
            <v>0</v>
          </cell>
          <cell r="AC20">
            <v>-5000</v>
          </cell>
          <cell r="AD20"/>
          <cell r="AE20"/>
          <cell r="AF20">
            <v>201563</v>
          </cell>
          <cell r="AG20">
            <v>0</v>
          </cell>
          <cell r="AH20">
            <v>0</v>
          </cell>
        </row>
        <row r="21">
          <cell r="Q21">
            <v>269151.48</v>
          </cell>
          <cell r="R21">
            <v>35000.519999999997</v>
          </cell>
          <cell r="S21"/>
          <cell r="T21">
            <v>311175</v>
          </cell>
          <cell r="U21"/>
          <cell r="V21"/>
          <cell r="W21">
            <v>311175</v>
          </cell>
          <cell r="X21">
            <v>0</v>
          </cell>
          <cell r="Y21">
            <v>0</v>
          </cell>
          <cell r="Z21">
            <v>311175</v>
          </cell>
          <cell r="AA21">
            <v>15046</v>
          </cell>
          <cell r="AB21">
            <v>0</v>
          </cell>
          <cell r="AC21"/>
          <cell r="AD21"/>
          <cell r="AE21"/>
          <cell r="AF21">
            <v>311175</v>
          </cell>
          <cell r="AG21">
            <v>15046</v>
          </cell>
          <cell r="AH21">
            <v>0</v>
          </cell>
        </row>
        <row r="22">
          <cell r="Q22">
            <v>432141.06</v>
          </cell>
          <cell r="R22"/>
          <cell r="S22"/>
          <cell r="T22">
            <v>488852</v>
          </cell>
          <cell r="U22"/>
          <cell r="V22"/>
          <cell r="W22">
            <v>488852</v>
          </cell>
          <cell r="X22">
            <v>20000</v>
          </cell>
          <cell r="Y22">
            <v>0</v>
          </cell>
          <cell r="Z22">
            <v>488852</v>
          </cell>
          <cell r="AA22">
            <v>11681</v>
          </cell>
          <cell r="AB22">
            <v>0</v>
          </cell>
          <cell r="AC22"/>
          <cell r="AD22"/>
          <cell r="AE22"/>
          <cell r="AF22">
            <v>488852</v>
          </cell>
          <cell r="AG22">
            <v>11681</v>
          </cell>
          <cell r="AH22">
            <v>0</v>
          </cell>
        </row>
        <row r="23">
          <cell r="Q23"/>
          <cell r="R23"/>
          <cell r="S23"/>
          <cell r="T23"/>
          <cell r="U23"/>
          <cell r="V23"/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/>
          <cell r="AD23"/>
          <cell r="AE23"/>
          <cell r="AF23">
            <v>0</v>
          </cell>
          <cell r="AG23">
            <v>0</v>
          </cell>
          <cell r="AH23">
            <v>0</v>
          </cell>
        </row>
        <row r="24">
          <cell r="Q24">
            <v>224765.33</v>
          </cell>
          <cell r="R24">
            <v>15000</v>
          </cell>
          <cell r="S24"/>
          <cell r="T24">
            <v>242603</v>
          </cell>
          <cell r="U24"/>
          <cell r="V24"/>
          <cell r="W24">
            <v>242603</v>
          </cell>
          <cell r="X24">
            <v>0</v>
          </cell>
          <cell r="Y24">
            <v>0</v>
          </cell>
          <cell r="Z24">
            <v>242603</v>
          </cell>
          <cell r="AA24">
            <v>0</v>
          </cell>
          <cell r="AB24">
            <v>0</v>
          </cell>
          <cell r="AC24"/>
          <cell r="AD24"/>
          <cell r="AE24"/>
          <cell r="AF24">
            <v>242603</v>
          </cell>
          <cell r="AG24">
            <v>0</v>
          </cell>
          <cell r="AH24">
            <v>0</v>
          </cell>
        </row>
        <row r="25">
          <cell r="Q25">
            <v>252694.58</v>
          </cell>
          <cell r="R25"/>
          <cell r="S25"/>
          <cell r="T25">
            <v>259796</v>
          </cell>
          <cell r="U25"/>
          <cell r="V25"/>
          <cell r="W25">
            <v>259796</v>
          </cell>
          <cell r="X25">
            <v>0</v>
          </cell>
          <cell r="Y25">
            <v>0</v>
          </cell>
          <cell r="Z25">
            <v>259796</v>
          </cell>
          <cell r="AA25">
            <v>0</v>
          </cell>
          <cell r="AB25">
            <v>0</v>
          </cell>
          <cell r="AC25"/>
          <cell r="AD25"/>
          <cell r="AE25"/>
          <cell r="AF25">
            <v>259796</v>
          </cell>
          <cell r="AG25">
            <v>0</v>
          </cell>
          <cell r="AH25">
            <v>0</v>
          </cell>
        </row>
        <row r="26">
          <cell r="Q26">
            <v>221473.9</v>
          </cell>
          <cell r="R26"/>
          <cell r="S26"/>
          <cell r="T26">
            <v>258931</v>
          </cell>
          <cell r="U26"/>
          <cell r="V26"/>
          <cell r="W26">
            <v>258931</v>
          </cell>
          <cell r="X26">
            <v>60000</v>
          </cell>
          <cell r="Y26">
            <v>0</v>
          </cell>
          <cell r="Z26">
            <v>258931</v>
          </cell>
          <cell r="AA26">
            <v>60000</v>
          </cell>
          <cell r="AB26">
            <v>0</v>
          </cell>
          <cell r="AC26"/>
          <cell r="AD26">
            <v>-3300</v>
          </cell>
          <cell r="AE26"/>
          <cell r="AF26">
            <v>258931</v>
          </cell>
          <cell r="AG26">
            <v>56700</v>
          </cell>
          <cell r="AH26">
            <v>0</v>
          </cell>
        </row>
        <row r="27">
          <cell r="Q27">
            <v>59250</v>
          </cell>
          <cell r="R27"/>
          <cell r="S27"/>
          <cell r="T27">
            <v>42840</v>
          </cell>
          <cell r="U27"/>
          <cell r="V27"/>
          <cell r="W27">
            <v>42840</v>
          </cell>
          <cell r="X27">
            <v>0</v>
          </cell>
          <cell r="Y27">
            <v>0</v>
          </cell>
          <cell r="Z27">
            <v>42840</v>
          </cell>
          <cell r="AA27">
            <v>0</v>
          </cell>
          <cell r="AB27">
            <v>0</v>
          </cell>
          <cell r="AC27"/>
          <cell r="AD27"/>
          <cell r="AE27"/>
          <cell r="AF27">
            <v>42840</v>
          </cell>
          <cell r="AG27">
            <v>0</v>
          </cell>
          <cell r="AH27">
            <v>0</v>
          </cell>
        </row>
        <row r="29">
          <cell r="Q29">
            <v>548636</v>
          </cell>
          <cell r="R29">
            <v>10785.19</v>
          </cell>
          <cell r="S29">
            <v>0</v>
          </cell>
          <cell r="T29">
            <v>547084</v>
          </cell>
          <cell r="U29">
            <v>0</v>
          </cell>
          <cell r="V29">
            <v>0</v>
          </cell>
          <cell r="W29">
            <v>547084</v>
          </cell>
          <cell r="X29">
            <v>9240</v>
          </cell>
          <cell r="Y29">
            <v>0</v>
          </cell>
          <cell r="Z29">
            <v>547084</v>
          </cell>
          <cell r="AA29">
            <v>9240</v>
          </cell>
          <cell r="AB29">
            <v>0</v>
          </cell>
          <cell r="AC29">
            <v>1574</v>
          </cell>
          <cell r="AD29">
            <v>0</v>
          </cell>
          <cell r="AE29">
            <v>0</v>
          </cell>
          <cell r="AF29">
            <v>548658</v>
          </cell>
          <cell r="AG29">
            <v>9240</v>
          </cell>
          <cell r="AH29">
            <v>0</v>
          </cell>
        </row>
        <row r="33">
          <cell r="Q33">
            <v>854576</v>
          </cell>
          <cell r="R33">
            <v>0</v>
          </cell>
          <cell r="S33">
            <v>0</v>
          </cell>
          <cell r="T33">
            <v>836335</v>
          </cell>
          <cell r="U33">
            <v>0</v>
          </cell>
          <cell r="V33">
            <v>0</v>
          </cell>
          <cell r="W33">
            <v>836335</v>
          </cell>
          <cell r="X33">
            <v>0</v>
          </cell>
          <cell r="Y33">
            <v>0</v>
          </cell>
          <cell r="Z33">
            <v>836335</v>
          </cell>
          <cell r="AA33">
            <v>0</v>
          </cell>
          <cell r="AB33">
            <v>0</v>
          </cell>
          <cell r="AC33">
            <v>16969</v>
          </cell>
          <cell r="AD33">
            <v>0</v>
          </cell>
          <cell r="AE33">
            <v>0</v>
          </cell>
          <cell r="AF33">
            <v>853304</v>
          </cell>
          <cell r="AG33">
            <v>0</v>
          </cell>
          <cell r="AH33">
            <v>0</v>
          </cell>
        </row>
        <row r="38">
          <cell r="Q38">
            <v>1471472</v>
          </cell>
          <cell r="R38">
            <v>53875.45</v>
          </cell>
          <cell r="S38">
            <v>0</v>
          </cell>
          <cell r="T38">
            <v>1469443</v>
          </cell>
          <cell r="U38">
            <v>0</v>
          </cell>
          <cell r="V38">
            <v>0</v>
          </cell>
          <cell r="W38">
            <v>1469443</v>
          </cell>
          <cell r="X38">
            <v>0</v>
          </cell>
          <cell r="Y38">
            <v>0</v>
          </cell>
          <cell r="Z38">
            <v>1469443</v>
          </cell>
          <cell r="AA38">
            <v>0</v>
          </cell>
          <cell r="AB38">
            <v>0</v>
          </cell>
          <cell r="AC38">
            <v>13014</v>
          </cell>
          <cell r="AD38">
            <v>0</v>
          </cell>
          <cell r="AE38">
            <v>0</v>
          </cell>
          <cell r="AF38">
            <v>1482457</v>
          </cell>
          <cell r="AG38">
            <v>0</v>
          </cell>
          <cell r="AH38">
            <v>0</v>
          </cell>
        </row>
        <row r="44">
          <cell r="Q44">
            <v>1155710</v>
          </cell>
          <cell r="R44">
            <v>0</v>
          </cell>
          <cell r="S44">
            <v>0</v>
          </cell>
          <cell r="T44">
            <v>1239262</v>
          </cell>
          <cell r="U44">
            <v>0</v>
          </cell>
          <cell r="V44">
            <v>0</v>
          </cell>
          <cell r="W44">
            <v>1239262</v>
          </cell>
          <cell r="X44">
            <v>0</v>
          </cell>
          <cell r="Y44">
            <v>0</v>
          </cell>
          <cell r="Z44">
            <v>1239262</v>
          </cell>
          <cell r="AA44">
            <v>0</v>
          </cell>
          <cell r="AB44">
            <v>0</v>
          </cell>
          <cell r="AC44">
            <v>11008</v>
          </cell>
          <cell r="AD44">
            <v>68845</v>
          </cell>
          <cell r="AE44">
            <v>0</v>
          </cell>
          <cell r="AF44">
            <v>1250270</v>
          </cell>
          <cell r="AG44">
            <v>68845</v>
          </cell>
          <cell r="AH44">
            <v>0</v>
          </cell>
        </row>
        <row r="48">
          <cell r="Q48">
            <v>968248</v>
          </cell>
          <cell r="R48">
            <v>406790.5</v>
          </cell>
          <cell r="S48">
            <v>0</v>
          </cell>
          <cell r="T48">
            <v>1016996</v>
          </cell>
          <cell r="U48">
            <v>0</v>
          </cell>
          <cell r="V48">
            <v>0</v>
          </cell>
          <cell r="W48">
            <v>1016996</v>
          </cell>
          <cell r="X48">
            <v>260000</v>
          </cell>
          <cell r="Y48">
            <v>0</v>
          </cell>
          <cell r="Z48">
            <v>1016996</v>
          </cell>
          <cell r="AA48">
            <v>260000</v>
          </cell>
          <cell r="AB48">
            <v>0</v>
          </cell>
          <cell r="AC48">
            <v>7020</v>
          </cell>
          <cell r="AD48">
            <v>-260000</v>
          </cell>
          <cell r="AE48">
            <v>0</v>
          </cell>
          <cell r="AF48">
            <v>1024016</v>
          </cell>
          <cell r="AG48">
            <v>0</v>
          </cell>
          <cell r="AH48">
            <v>0</v>
          </cell>
        </row>
        <row r="52">
          <cell r="Q52">
            <v>607072</v>
          </cell>
          <cell r="R52">
            <v>51720.72</v>
          </cell>
          <cell r="S52">
            <v>0</v>
          </cell>
          <cell r="T52">
            <v>578465</v>
          </cell>
          <cell r="U52">
            <v>0</v>
          </cell>
          <cell r="V52">
            <v>0</v>
          </cell>
          <cell r="W52">
            <v>578465</v>
          </cell>
          <cell r="X52">
            <v>0</v>
          </cell>
          <cell r="Y52">
            <v>0</v>
          </cell>
          <cell r="Z52">
            <v>578465</v>
          </cell>
          <cell r="AA52">
            <v>0</v>
          </cell>
          <cell r="AB52">
            <v>0</v>
          </cell>
          <cell r="AC52">
            <v>10391</v>
          </cell>
          <cell r="AD52">
            <v>0</v>
          </cell>
          <cell r="AE52">
            <v>0</v>
          </cell>
          <cell r="AF52">
            <v>588856</v>
          </cell>
          <cell r="AG52">
            <v>0</v>
          </cell>
          <cell r="AH52">
            <v>0</v>
          </cell>
        </row>
        <row r="57">
          <cell r="Q57">
            <v>587000</v>
          </cell>
          <cell r="R57"/>
          <cell r="S57"/>
          <cell r="T57">
            <v>594500</v>
          </cell>
          <cell r="U57"/>
          <cell r="V57"/>
          <cell r="W57">
            <v>502868</v>
          </cell>
          <cell r="X57">
            <v>0</v>
          </cell>
          <cell r="Y57">
            <v>0</v>
          </cell>
          <cell r="Z57">
            <v>502868</v>
          </cell>
          <cell r="AA57">
            <v>0</v>
          </cell>
          <cell r="AB57">
            <v>0</v>
          </cell>
          <cell r="AC57">
            <v>15000</v>
          </cell>
          <cell r="AD57"/>
          <cell r="AE57"/>
          <cell r="AF57">
            <v>517868</v>
          </cell>
          <cell r="AG57">
            <v>0</v>
          </cell>
          <cell r="AH57">
            <v>0</v>
          </cell>
        </row>
        <row r="58">
          <cell r="Q58">
            <v>232250</v>
          </cell>
          <cell r="R58"/>
          <cell r="S58"/>
          <cell r="T58">
            <v>231400</v>
          </cell>
          <cell r="U58"/>
          <cell r="V58"/>
          <cell r="W58">
            <v>231400</v>
          </cell>
          <cell r="X58">
            <v>0</v>
          </cell>
          <cell r="Y58">
            <v>0</v>
          </cell>
          <cell r="Z58">
            <v>231400</v>
          </cell>
          <cell r="AA58">
            <v>0</v>
          </cell>
          <cell r="AB58">
            <v>0</v>
          </cell>
          <cell r="AC58"/>
          <cell r="AD58"/>
          <cell r="AE58"/>
          <cell r="AF58">
            <v>231400</v>
          </cell>
          <cell r="AG58">
            <v>0</v>
          </cell>
          <cell r="AH58">
            <v>0</v>
          </cell>
        </row>
        <row r="59">
          <cell r="Q59">
            <v>303479.23</v>
          </cell>
          <cell r="R59">
            <v>0</v>
          </cell>
          <cell r="S59">
            <v>0</v>
          </cell>
          <cell r="T59">
            <v>279760</v>
          </cell>
          <cell r="U59">
            <v>0</v>
          </cell>
          <cell r="V59">
            <v>0</v>
          </cell>
          <cell r="W59">
            <v>300923</v>
          </cell>
          <cell r="X59">
            <v>0</v>
          </cell>
          <cell r="Y59">
            <v>0</v>
          </cell>
          <cell r="Z59">
            <v>314228</v>
          </cell>
          <cell r="AA59">
            <v>0</v>
          </cell>
          <cell r="AB59">
            <v>0</v>
          </cell>
          <cell r="AC59">
            <v>18716</v>
          </cell>
          <cell r="AD59">
            <v>0</v>
          </cell>
          <cell r="AE59">
            <v>0</v>
          </cell>
          <cell r="AF59">
            <v>332944</v>
          </cell>
          <cell r="AG59">
            <v>0</v>
          </cell>
          <cell r="AH59">
            <v>0</v>
          </cell>
        </row>
        <row r="76">
          <cell r="Q76">
            <v>760377.03</v>
          </cell>
          <cell r="R76">
            <v>7211</v>
          </cell>
          <cell r="S76"/>
          <cell r="T76">
            <v>633900</v>
          </cell>
          <cell r="U76">
            <v>0</v>
          </cell>
          <cell r="V76"/>
          <cell r="W76">
            <v>791167</v>
          </cell>
          <cell r="X76">
            <v>6879</v>
          </cell>
          <cell r="Y76">
            <v>0</v>
          </cell>
          <cell r="Z76">
            <v>805867</v>
          </cell>
          <cell r="AA76">
            <v>6879</v>
          </cell>
          <cell r="AB76">
            <v>0</v>
          </cell>
          <cell r="AC76">
            <v>26948</v>
          </cell>
          <cell r="AD76">
            <v>19430</v>
          </cell>
          <cell r="AE76"/>
          <cell r="AF76">
            <v>832815</v>
          </cell>
          <cell r="AG76">
            <v>26309</v>
          </cell>
          <cell r="AH76">
            <v>0</v>
          </cell>
        </row>
        <row r="77">
          <cell r="Q77">
            <v>96439.18</v>
          </cell>
          <cell r="R77">
            <v>0</v>
          </cell>
          <cell r="S77">
            <v>0</v>
          </cell>
          <cell r="T77">
            <v>223340</v>
          </cell>
          <cell r="U77">
            <v>100000</v>
          </cell>
          <cell r="V77">
            <v>0</v>
          </cell>
          <cell r="W77">
            <v>406490</v>
          </cell>
          <cell r="X77">
            <v>10760</v>
          </cell>
          <cell r="Y77">
            <v>0</v>
          </cell>
          <cell r="Z77">
            <v>378485</v>
          </cell>
          <cell r="AA77">
            <v>4033</v>
          </cell>
          <cell r="AB77">
            <v>0</v>
          </cell>
          <cell r="AC77">
            <v>-136604</v>
          </cell>
          <cell r="AD77">
            <v>-4033</v>
          </cell>
          <cell r="AE77">
            <v>0</v>
          </cell>
          <cell r="AF77">
            <v>241881</v>
          </cell>
          <cell r="AG77">
            <v>0</v>
          </cell>
          <cell r="AH77">
            <v>0</v>
          </cell>
        </row>
        <row r="84">
          <cell r="Q84">
            <v>366054.28</v>
          </cell>
          <cell r="R84"/>
          <cell r="S84"/>
          <cell r="T84">
            <v>694800</v>
          </cell>
          <cell r="U84"/>
          <cell r="V84"/>
          <cell r="W84">
            <v>751572</v>
          </cell>
          <cell r="X84">
            <v>0</v>
          </cell>
          <cell r="Y84">
            <v>0</v>
          </cell>
          <cell r="Z84">
            <v>751572</v>
          </cell>
          <cell r="AA84">
            <v>0</v>
          </cell>
          <cell r="AB84">
            <v>0</v>
          </cell>
          <cell r="AC84">
            <v>21922</v>
          </cell>
          <cell r="AD84"/>
          <cell r="AE84"/>
          <cell r="AF84">
            <v>773494</v>
          </cell>
          <cell r="AG84">
            <v>0</v>
          </cell>
          <cell r="AH84">
            <v>0</v>
          </cell>
        </row>
      </sheetData>
      <sheetData sheetId="9">
        <row r="4">
          <cell r="Q4">
            <v>1150.96</v>
          </cell>
          <cell r="R4">
            <v>0</v>
          </cell>
          <cell r="S4">
            <v>0</v>
          </cell>
          <cell r="T4">
            <v>4000</v>
          </cell>
          <cell r="U4">
            <v>0</v>
          </cell>
          <cell r="V4">
            <v>0</v>
          </cell>
          <cell r="W4">
            <v>4000</v>
          </cell>
          <cell r="X4">
            <v>0</v>
          </cell>
          <cell r="Y4">
            <v>0</v>
          </cell>
          <cell r="Z4">
            <v>4000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4000</v>
          </cell>
          <cell r="AG4">
            <v>0</v>
          </cell>
          <cell r="AH4">
            <v>0</v>
          </cell>
        </row>
        <row r="12">
          <cell r="Q12">
            <v>53560.94999999999</v>
          </cell>
          <cell r="R12">
            <v>0</v>
          </cell>
          <cell r="S12">
            <v>0</v>
          </cell>
          <cell r="T12">
            <v>48400</v>
          </cell>
          <cell r="U12">
            <v>0</v>
          </cell>
          <cell r="V12">
            <v>0</v>
          </cell>
          <cell r="W12">
            <v>48400</v>
          </cell>
          <cell r="X12">
            <v>0</v>
          </cell>
          <cell r="Y12">
            <v>0</v>
          </cell>
          <cell r="Z12">
            <v>48400</v>
          </cell>
          <cell r="AA12">
            <v>0</v>
          </cell>
          <cell r="AB12">
            <v>0</v>
          </cell>
          <cell r="AC12">
            <v>-9460</v>
          </cell>
          <cell r="AD12">
            <v>0</v>
          </cell>
          <cell r="AE12">
            <v>0</v>
          </cell>
          <cell r="AF12">
            <v>38940</v>
          </cell>
          <cell r="AG12">
            <v>0</v>
          </cell>
          <cell r="AH12">
            <v>0</v>
          </cell>
        </row>
        <row r="30">
          <cell r="Q30">
            <v>61876.28</v>
          </cell>
          <cell r="R30">
            <v>0</v>
          </cell>
          <cell r="S30">
            <v>0</v>
          </cell>
          <cell r="T30">
            <v>64200</v>
          </cell>
          <cell r="U30">
            <v>0</v>
          </cell>
          <cell r="V30">
            <v>0</v>
          </cell>
          <cell r="W30">
            <v>64200</v>
          </cell>
          <cell r="X30">
            <v>0</v>
          </cell>
          <cell r="Y30">
            <v>0</v>
          </cell>
          <cell r="Z30">
            <v>61700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61700</v>
          </cell>
          <cell r="AG30">
            <v>0</v>
          </cell>
          <cell r="AH30">
            <v>0</v>
          </cell>
        </row>
        <row r="49">
          <cell r="Q49">
            <v>16673.47</v>
          </cell>
          <cell r="R49">
            <v>20000</v>
          </cell>
          <cell r="S49">
            <v>0</v>
          </cell>
          <cell r="T49">
            <v>17100</v>
          </cell>
          <cell r="U49">
            <v>20000</v>
          </cell>
          <cell r="V49">
            <v>0</v>
          </cell>
          <cell r="W49">
            <v>17100</v>
          </cell>
          <cell r="X49">
            <v>17000</v>
          </cell>
          <cell r="Y49">
            <v>0</v>
          </cell>
          <cell r="Z49">
            <v>17100</v>
          </cell>
          <cell r="AA49">
            <v>17000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17100</v>
          </cell>
          <cell r="AG49">
            <v>17000</v>
          </cell>
          <cell r="AH49">
            <v>0</v>
          </cell>
        </row>
        <row r="60">
          <cell r="Q60">
            <v>152399.13999999998</v>
          </cell>
          <cell r="R60">
            <v>0</v>
          </cell>
          <cell r="S60">
            <v>0</v>
          </cell>
          <cell r="T60">
            <v>166100</v>
          </cell>
          <cell r="U60">
            <v>0</v>
          </cell>
          <cell r="V60">
            <v>0</v>
          </cell>
          <cell r="W60">
            <v>166100</v>
          </cell>
          <cell r="X60">
            <v>0</v>
          </cell>
          <cell r="Y60">
            <v>0</v>
          </cell>
          <cell r="Z60">
            <v>163500</v>
          </cell>
          <cell r="AA60">
            <v>2600</v>
          </cell>
          <cell r="AB60">
            <v>0</v>
          </cell>
          <cell r="AC60">
            <v>0</v>
          </cell>
          <cell r="AD60">
            <v>600</v>
          </cell>
          <cell r="AE60">
            <v>0</v>
          </cell>
          <cell r="AF60">
            <v>163500</v>
          </cell>
          <cell r="AG60">
            <v>3200</v>
          </cell>
          <cell r="AH60">
            <v>0</v>
          </cell>
        </row>
        <row r="80">
          <cell r="Q80">
            <v>8430.35</v>
          </cell>
          <cell r="R80">
            <v>0</v>
          </cell>
          <cell r="S80">
            <v>0</v>
          </cell>
          <cell r="T80">
            <v>9250</v>
          </cell>
          <cell r="U80">
            <v>0</v>
          </cell>
          <cell r="V80">
            <v>0</v>
          </cell>
          <cell r="W80">
            <v>9250</v>
          </cell>
          <cell r="X80">
            <v>0</v>
          </cell>
          <cell r="Y80">
            <v>0</v>
          </cell>
          <cell r="Z80">
            <v>9250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9250</v>
          </cell>
          <cell r="AG80">
            <v>0</v>
          </cell>
          <cell r="AH80">
            <v>0</v>
          </cell>
        </row>
        <row r="88">
          <cell r="Q88">
            <v>238.1</v>
          </cell>
          <cell r="R88">
            <v>0</v>
          </cell>
          <cell r="S88">
            <v>0</v>
          </cell>
          <cell r="T88">
            <v>820</v>
          </cell>
          <cell r="U88">
            <v>1075000</v>
          </cell>
          <cell r="V88">
            <v>0</v>
          </cell>
          <cell r="W88">
            <v>820</v>
          </cell>
          <cell r="X88">
            <v>1075000</v>
          </cell>
          <cell r="Y88">
            <v>0</v>
          </cell>
          <cell r="Z88">
            <v>820</v>
          </cell>
          <cell r="AA88">
            <v>1075000</v>
          </cell>
          <cell r="AB88">
            <v>0</v>
          </cell>
          <cell r="AC88">
            <v>0</v>
          </cell>
          <cell r="AD88">
            <v>-1075000</v>
          </cell>
          <cell r="AE88">
            <v>0</v>
          </cell>
          <cell r="AF88">
            <v>820</v>
          </cell>
          <cell r="AG88">
            <v>0</v>
          </cell>
          <cell r="AH88">
            <v>0</v>
          </cell>
        </row>
        <row r="93">
          <cell r="Q93">
            <v>18381.89</v>
          </cell>
          <cell r="R93">
            <v>0</v>
          </cell>
          <cell r="S93">
            <v>0</v>
          </cell>
          <cell r="T93">
            <v>21000</v>
          </cell>
          <cell r="U93">
            <v>0</v>
          </cell>
          <cell r="V93">
            <v>0</v>
          </cell>
          <cell r="W93">
            <v>21000</v>
          </cell>
          <cell r="X93">
            <v>0</v>
          </cell>
          <cell r="Y93">
            <v>0</v>
          </cell>
          <cell r="Z93">
            <v>21000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21000</v>
          </cell>
          <cell r="AG93">
            <v>0</v>
          </cell>
          <cell r="AH93">
            <v>0</v>
          </cell>
        </row>
        <row r="101">
          <cell r="Q101">
            <v>3176.55</v>
          </cell>
          <cell r="R101">
            <v>0</v>
          </cell>
          <cell r="S101">
            <v>0</v>
          </cell>
          <cell r="T101">
            <v>76820</v>
          </cell>
          <cell r="U101">
            <v>0</v>
          </cell>
          <cell r="V101">
            <v>0</v>
          </cell>
          <cell r="W101">
            <v>76820</v>
          </cell>
          <cell r="X101">
            <v>0</v>
          </cell>
          <cell r="Y101">
            <v>0</v>
          </cell>
          <cell r="Z101">
            <v>76820</v>
          </cell>
          <cell r="AA101">
            <v>0</v>
          </cell>
          <cell r="AB101">
            <v>0</v>
          </cell>
          <cell r="AC101">
            <v>-66820</v>
          </cell>
          <cell r="AD101">
            <v>0</v>
          </cell>
          <cell r="AE101">
            <v>0</v>
          </cell>
          <cell r="AF101">
            <v>10000</v>
          </cell>
          <cell r="AG101">
            <v>0</v>
          </cell>
          <cell r="AH101">
            <v>0</v>
          </cell>
        </row>
      </sheetData>
      <sheetData sheetId="10">
        <row r="4">
          <cell r="Q4">
            <v>1629.0600000000002</v>
          </cell>
          <cell r="R4">
            <v>0</v>
          </cell>
          <cell r="S4">
            <v>0</v>
          </cell>
          <cell r="T4">
            <v>14200</v>
          </cell>
          <cell r="U4">
            <v>0</v>
          </cell>
          <cell r="V4">
            <v>0</v>
          </cell>
          <cell r="W4">
            <v>14200</v>
          </cell>
          <cell r="X4">
            <v>0</v>
          </cell>
          <cell r="Y4">
            <v>0</v>
          </cell>
          <cell r="Z4">
            <v>15200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15200</v>
          </cell>
          <cell r="AG4">
            <v>0</v>
          </cell>
          <cell r="AH4">
            <v>0</v>
          </cell>
        </row>
        <row r="20">
          <cell r="Q20">
            <v>157716.58000000002</v>
          </cell>
          <cell r="R20">
            <v>0</v>
          </cell>
          <cell r="S20">
            <v>0</v>
          </cell>
          <cell r="T20">
            <v>169500</v>
          </cell>
          <cell r="U20">
            <v>0</v>
          </cell>
          <cell r="V20">
            <v>0</v>
          </cell>
          <cell r="W20">
            <v>169500</v>
          </cell>
          <cell r="X20">
            <v>0</v>
          </cell>
          <cell r="Y20">
            <v>0</v>
          </cell>
          <cell r="Z20">
            <v>169500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169500</v>
          </cell>
          <cell r="AG20">
            <v>0</v>
          </cell>
          <cell r="AH20">
            <v>0</v>
          </cell>
        </row>
        <row r="27">
          <cell r="Q27">
            <v>4477.83</v>
          </cell>
          <cell r="R27">
            <v>0</v>
          </cell>
          <cell r="S27">
            <v>0</v>
          </cell>
          <cell r="T27">
            <v>5200</v>
          </cell>
          <cell r="U27">
            <v>0</v>
          </cell>
          <cell r="V27">
            <v>0</v>
          </cell>
          <cell r="W27">
            <v>5200</v>
          </cell>
          <cell r="X27">
            <v>0</v>
          </cell>
          <cell r="Y27">
            <v>0</v>
          </cell>
          <cell r="Z27">
            <v>6100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6100</v>
          </cell>
          <cell r="AG27">
            <v>0</v>
          </cell>
          <cell r="AH27">
            <v>0</v>
          </cell>
        </row>
        <row r="37">
          <cell r="Q37">
            <v>449922.48</v>
          </cell>
          <cell r="R37">
            <v>0</v>
          </cell>
          <cell r="S37">
            <v>4355.29</v>
          </cell>
          <cell r="T37">
            <v>543570</v>
          </cell>
          <cell r="U37">
            <v>2032000</v>
          </cell>
          <cell r="V37">
            <v>4500</v>
          </cell>
          <cell r="W37">
            <v>644015</v>
          </cell>
          <cell r="X37">
            <v>2532000</v>
          </cell>
          <cell r="Y37">
            <v>4500</v>
          </cell>
          <cell r="Z37">
            <v>643565</v>
          </cell>
          <cell r="AA37">
            <v>2532000</v>
          </cell>
          <cell r="AB37">
            <v>4500</v>
          </cell>
          <cell r="AC37">
            <v>-21600</v>
          </cell>
          <cell r="AD37">
            <v>-62000</v>
          </cell>
          <cell r="AE37">
            <v>0</v>
          </cell>
          <cell r="AF37">
            <v>621965</v>
          </cell>
          <cell r="AG37">
            <v>2470000</v>
          </cell>
          <cell r="AH37">
            <v>4500</v>
          </cell>
        </row>
        <row r="122">
          <cell r="Q122">
            <v>13946.59</v>
          </cell>
          <cell r="R122">
            <v>0</v>
          </cell>
          <cell r="S122">
            <v>0</v>
          </cell>
          <cell r="T122">
            <v>17720</v>
          </cell>
          <cell r="U122">
            <v>0</v>
          </cell>
          <cell r="V122">
            <v>0</v>
          </cell>
          <cell r="W122">
            <v>17720</v>
          </cell>
          <cell r="X122">
            <v>0</v>
          </cell>
          <cell r="Y122">
            <v>0</v>
          </cell>
          <cell r="Z122">
            <v>17720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17720</v>
          </cell>
          <cell r="AG122">
            <v>0</v>
          </cell>
          <cell r="AH122">
            <v>0</v>
          </cell>
        </row>
        <row r="134">
          <cell r="Q134">
            <v>5183.8900000000003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16000</v>
          </cell>
          <cell r="X134">
            <v>0</v>
          </cell>
          <cell r="Y134">
            <v>0</v>
          </cell>
          <cell r="Z134">
            <v>16000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16000</v>
          </cell>
          <cell r="AG134">
            <v>0</v>
          </cell>
          <cell r="AH134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10000</v>
          </cell>
          <cell r="U137">
            <v>0</v>
          </cell>
          <cell r="V137">
            <v>0</v>
          </cell>
          <cell r="W137">
            <v>10000</v>
          </cell>
          <cell r="X137">
            <v>0</v>
          </cell>
          <cell r="Y137">
            <v>0</v>
          </cell>
          <cell r="Z137">
            <v>10000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10000</v>
          </cell>
          <cell r="AG137">
            <v>0</v>
          </cell>
          <cell r="AH137">
            <v>0</v>
          </cell>
        </row>
      </sheetData>
      <sheetData sheetId="11">
        <row r="5">
          <cell r="Q5">
            <v>350619.42</v>
          </cell>
          <cell r="R5">
            <v>0</v>
          </cell>
          <cell r="S5">
            <v>0</v>
          </cell>
          <cell r="T5">
            <v>340000</v>
          </cell>
          <cell r="U5">
            <v>499000</v>
          </cell>
          <cell r="V5">
            <v>0</v>
          </cell>
          <cell r="W5">
            <v>365800</v>
          </cell>
          <cell r="X5">
            <v>420000</v>
          </cell>
          <cell r="Y5">
            <v>0</v>
          </cell>
          <cell r="Z5">
            <v>365800</v>
          </cell>
          <cell r="AA5">
            <v>420000</v>
          </cell>
          <cell r="AB5">
            <v>0</v>
          </cell>
          <cell r="AC5">
            <v>3445</v>
          </cell>
          <cell r="AD5">
            <v>-420000</v>
          </cell>
          <cell r="AE5">
            <v>0</v>
          </cell>
          <cell r="AF5">
            <v>369245</v>
          </cell>
          <cell r="AG5">
            <v>0</v>
          </cell>
          <cell r="AH5">
            <v>0</v>
          </cell>
        </row>
        <row r="22">
          <cell r="Q22">
            <v>1000</v>
          </cell>
          <cell r="R22">
            <v>0</v>
          </cell>
          <cell r="S22">
            <v>0</v>
          </cell>
          <cell r="T22">
            <v>1000</v>
          </cell>
          <cell r="U22">
            <v>0</v>
          </cell>
          <cell r="V22">
            <v>0</v>
          </cell>
          <cell r="W22">
            <v>1300</v>
          </cell>
          <cell r="X22">
            <v>0</v>
          </cell>
          <cell r="Y22">
            <v>0</v>
          </cell>
          <cell r="Z22">
            <v>1300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1300</v>
          </cell>
          <cell r="AG22">
            <v>0</v>
          </cell>
          <cell r="AH22">
            <v>0</v>
          </cell>
        </row>
        <row r="24">
          <cell r="Q24">
            <v>1486.95</v>
          </cell>
          <cell r="R24">
            <v>0</v>
          </cell>
          <cell r="S24">
            <v>0</v>
          </cell>
          <cell r="T24">
            <v>500</v>
          </cell>
          <cell r="U24">
            <v>0</v>
          </cell>
          <cell r="V24">
            <v>0</v>
          </cell>
          <cell r="W24">
            <v>500</v>
          </cell>
          <cell r="X24">
            <v>0</v>
          </cell>
          <cell r="Y24">
            <v>0</v>
          </cell>
          <cell r="Z24">
            <v>500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500</v>
          </cell>
          <cell r="AG24">
            <v>0</v>
          </cell>
          <cell r="AH24">
            <v>0</v>
          </cell>
        </row>
        <row r="30">
          <cell r="Q30">
            <v>838.3</v>
          </cell>
          <cell r="R30">
            <v>0</v>
          </cell>
          <cell r="S30">
            <v>0</v>
          </cell>
          <cell r="T30">
            <v>800</v>
          </cell>
          <cell r="U30">
            <v>0</v>
          </cell>
          <cell r="V30">
            <v>0</v>
          </cell>
          <cell r="W30">
            <v>800</v>
          </cell>
          <cell r="X30">
            <v>0</v>
          </cell>
          <cell r="Y30">
            <v>0</v>
          </cell>
          <cell r="Z30">
            <v>800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800</v>
          </cell>
          <cell r="AG30">
            <v>0</v>
          </cell>
          <cell r="AH30">
            <v>0</v>
          </cell>
        </row>
        <row r="34">
          <cell r="Q34">
            <v>435</v>
          </cell>
          <cell r="R34">
            <v>0</v>
          </cell>
          <cell r="S34">
            <v>0</v>
          </cell>
          <cell r="T34">
            <v>2000</v>
          </cell>
          <cell r="U34">
            <v>0</v>
          </cell>
          <cell r="V34">
            <v>0</v>
          </cell>
          <cell r="W34">
            <v>3110</v>
          </cell>
          <cell r="X34">
            <v>0</v>
          </cell>
          <cell r="Y34">
            <v>0</v>
          </cell>
          <cell r="Z34">
            <v>3110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3110</v>
          </cell>
          <cell r="AG34">
            <v>0</v>
          </cell>
          <cell r="AH34">
            <v>0</v>
          </cell>
        </row>
        <row r="37">
          <cell r="Q37">
            <v>13551.160000000002</v>
          </cell>
          <cell r="R37">
            <v>0</v>
          </cell>
          <cell r="S37">
            <v>0</v>
          </cell>
          <cell r="T37">
            <v>22250</v>
          </cell>
          <cell r="U37">
            <v>0</v>
          </cell>
          <cell r="V37">
            <v>0</v>
          </cell>
          <cell r="W37">
            <v>24010</v>
          </cell>
          <cell r="X37">
            <v>54560</v>
          </cell>
          <cell r="Y37">
            <v>0</v>
          </cell>
          <cell r="Z37">
            <v>31155</v>
          </cell>
          <cell r="AA37">
            <v>64458</v>
          </cell>
          <cell r="AB37">
            <v>0</v>
          </cell>
          <cell r="AC37">
            <v>-1460</v>
          </cell>
          <cell r="AD37">
            <v>-52340</v>
          </cell>
          <cell r="AE37">
            <v>0</v>
          </cell>
          <cell r="AF37">
            <v>29695</v>
          </cell>
          <cell r="AG37">
            <v>12118</v>
          </cell>
          <cell r="AH37">
            <v>0</v>
          </cell>
        </row>
        <row r="54">
          <cell r="Q54">
            <v>700.76</v>
          </cell>
          <cell r="R54">
            <v>0</v>
          </cell>
          <cell r="S54">
            <v>0</v>
          </cell>
          <cell r="T54">
            <v>500</v>
          </cell>
          <cell r="U54">
            <v>0</v>
          </cell>
          <cell r="V54">
            <v>0</v>
          </cell>
          <cell r="W54">
            <v>500</v>
          </cell>
          <cell r="X54">
            <v>0</v>
          </cell>
          <cell r="Y54">
            <v>0</v>
          </cell>
          <cell r="Z54">
            <v>500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500</v>
          </cell>
          <cell r="AG54">
            <v>0</v>
          </cell>
          <cell r="AH54">
            <v>0</v>
          </cell>
        </row>
        <row r="56">
          <cell r="Q56">
            <v>27580.35</v>
          </cell>
          <cell r="R56">
            <v>0</v>
          </cell>
          <cell r="S56">
            <v>0</v>
          </cell>
          <cell r="T56">
            <v>28000</v>
          </cell>
          <cell r="U56">
            <v>0</v>
          </cell>
          <cell r="V56">
            <v>0</v>
          </cell>
          <cell r="W56">
            <v>28000</v>
          </cell>
          <cell r="X56">
            <v>0</v>
          </cell>
          <cell r="Y56">
            <v>0</v>
          </cell>
          <cell r="Z56">
            <v>28000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28000</v>
          </cell>
          <cell r="AG56">
            <v>0</v>
          </cell>
          <cell r="AH56">
            <v>0</v>
          </cell>
        </row>
        <row r="60">
          <cell r="Q60">
            <v>24673.460000000003</v>
          </cell>
          <cell r="R60">
            <v>0</v>
          </cell>
          <cell r="S60">
            <v>0</v>
          </cell>
          <cell r="T60">
            <v>23930</v>
          </cell>
          <cell r="U60">
            <v>20000</v>
          </cell>
          <cell r="V60">
            <v>0</v>
          </cell>
          <cell r="W60">
            <v>23930</v>
          </cell>
          <cell r="X60">
            <v>57400</v>
          </cell>
          <cell r="Y60">
            <v>0</v>
          </cell>
          <cell r="Z60">
            <v>35730</v>
          </cell>
          <cell r="AA60">
            <v>57400</v>
          </cell>
          <cell r="AB60">
            <v>0</v>
          </cell>
          <cell r="AC60">
            <v>0</v>
          </cell>
          <cell r="AD60">
            <v>-22000</v>
          </cell>
          <cell r="AE60">
            <v>0</v>
          </cell>
          <cell r="AF60">
            <v>35730</v>
          </cell>
          <cell r="AG60">
            <v>35400</v>
          </cell>
          <cell r="AH60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</row>
      </sheetData>
      <sheetData sheetId="12">
        <row r="5">
          <cell r="Q5">
            <v>23965</v>
          </cell>
          <cell r="R5">
            <v>0</v>
          </cell>
          <cell r="S5">
            <v>0</v>
          </cell>
          <cell r="T5">
            <v>24540</v>
          </cell>
          <cell r="U5">
            <v>0</v>
          </cell>
          <cell r="V5">
            <v>0</v>
          </cell>
          <cell r="W5">
            <v>35280</v>
          </cell>
          <cell r="X5">
            <v>0</v>
          </cell>
          <cell r="Y5">
            <v>0</v>
          </cell>
          <cell r="Z5">
            <v>35280</v>
          </cell>
          <cell r="AA5">
            <v>0</v>
          </cell>
          <cell r="AB5">
            <v>0</v>
          </cell>
          <cell r="AC5">
            <v>1740</v>
          </cell>
          <cell r="AD5">
            <v>0</v>
          </cell>
          <cell r="AE5">
            <v>0</v>
          </cell>
          <cell r="AF5">
            <v>37020</v>
          </cell>
          <cell r="AG5">
            <v>0</v>
          </cell>
          <cell r="AH5">
            <v>0</v>
          </cell>
        </row>
        <row r="8">
          <cell r="Q8"/>
          <cell r="R8"/>
          <cell r="S8"/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/>
          <cell r="AD8"/>
          <cell r="AE8"/>
          <cell r="AF8">
            <v>0</v>
          </cell>
          <cell r="AG8">
            <v>0</v>
          </cell>
          <cell r="AH8">
            <v>0</v>
          </cell>
        </row>
        <row r="9">
          <cell r="Q9">
            <v>2966.61</v>
          </cell>
          <cell r="R9">
            <v>0</v>
          </cell>
          <cell r="S9">
            <v>0</v>
          </cell>
          <cell r="T9">
            <v>3800</v>
          </cell>
          <cell r="U9">
            <v>0</v>
          </cell>
          <cell r="V9">
            <v>0</v>
          </cell>
          <cell r="W9">
            <v>4025</v>
          </cell>
          <cell r="X9">
            <v>0</v>
          </cell>
          <cell r="Y9">
            <v>0</v>
          </cell>
          <cell r="Z9">
            <v>4025</v>
          </cell>
          <cell r="AA9">
            <v>0</v>
          </cell>
          <cell r="AB9">
            <v>0</v>
          </cell>
          <cell r="AC9">
            <v>3000</v>
          </cell>
          <cell r="AD9">
            <v>0</v>
          </cell>
          <cell r="AE9">
            <v>0</v>
          </cell>
          <cell r="AF9">
            <v>7025</v>
          </cell>
          <cell r="AG9">
            <v>0</v>
          </cell>
          <cell r="AH9">
            <v>0</v>
          </cell>
        </row>
        <row r="17">
          <cell r="Q17">
            <v>198978</v>
          </cell>
          <cell r="R17">
            <v>0</v>
          </cell>
          <cell r="S17">
            <v>0</v>
          </cell>
          <cell r="T17">
            <v>210500</v>
          </cell>
          <cell r="U17">
            <v>0</v>
          </cell>
          <cell r="V17">
            <v>0</v>
          </cell>
          <cell r="W17">
            <v>306440</v>
          </cell>
          <cell r="X17">
            <v>0</v>
          </cell>
          <cell r="Y17">
            <v>0</v>
          </cell>
          <cell r="Z17">
            <v>306440</v>
          </cell>
          <cell r="AA17">
            <v>0</v>
          </cell>
          <cell r="AB17">
            <v>0</v>
          </cell>
          <cell r="AC17">
            <v>-23590</v>
          </cell>
          <cell r="AD17">
            <v>0</v>
          </cell>
          <cell r="AE17">
            <v>0</v>
          </cell>
          <cell r="AF17">
            <v>282850</v>
          </cell>
          <cell r="AG17">
            <v>0</v>
          </cell>
          <cell r="AH17">
            <v>0</v>
          </cell>
        </row>
        <row r="21">
          <cell r="Q21">
            <v>54769</v>
          </cell>
          <cell r="R21">
            <v>0</v>
          </cell>
          <cell r="S21">
            <v>0</v>
          </cell>
          <cell r="T21">
            <v>44370</v>
          </cell>
          <cell r="U21">
            <v>0</v>
          </cell>
          <cell r="V21">
            <v>0</v>
          </cell>
          <cell r="W21">
            <v>53700</v>
          </cell>
          <cell r="X21">
            <v>0</v>
          </cell>
          <cell r="Y21">
            <v>0</v>
          </cell>
          <cell r="Z21">
            <v>53700</v>
          </cell>
          <cell r="AA21">
            <v>0</v>
          </cell>
          <cell r="AB21">
            <v>0</v>
          </cell>
          <cell r="AC21">
            <v>810</v>
          </cell>
          <cell r="AD21">
            <v>0</v>
          </cell>
          <cell r="AE21">
            <v>0</v>
          </cell>
          <cell r="AF21">
            <v>54510</v>
          </cell>
          <cell r="AG21">
            <v>0</v>
          </cell>
          <cell r="AH21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6">
          <cell r="Q26">
            <v>56759.98</v>
          </cell>
          <cell r="R26">
            <v>0</v>
          </cell>
          <cell r="S26">
            <v>0</v>
          </cell>
          <cell r="T26">
            <v>57590</v>
          </cell>
          <cell r="U26">
            <v>0</v>
          </cell>
          <cell r="V26">
            <v>0</v>
          </cell>
          <cell r="W26">
            <v>59220</v>
          </cell>
          <cell r="X26">
            <v>0</v>
          </cell>
          <cell r="Y26">
            <v>0</v>
          </cell>
          <cell r="Z26">
            <v>59220</v>
          </cell>
          <cell r="AA26">
            <v>0</v>
          </cell>
          <cell r="AB26">
            <v>0</v>
          </cell>
          <cell r="AC26">
            <v>3890</v>
          </cell>
          <cell r="AD26">
            <v>0</v>
          </cell>
          <cell r="AE26">
            <v>0</v>
          </cell>
          <cell r="AF26">
            <v>63110</v>
          </cell>
          <cell r="AG26">
            <v>0</v>
          </cell>
          <cell r="AH26">
            <v>0</v>
          </cell>
        </row>
        <row r="30">
          <cell r="Q30">
            <v>48080</v>
          </cell>
          <cell r="R30">
            <v>0</v>
          </cell>
          <cell r="S30">
            <v>0</v>
          </cell>
          <cell r="T30">
            <v>45510</v>
          </cell>
          <cell r="U30">
            <v>0</v>
          </cell>
          <cell r="V30">
            <v>0</v>
          </cell>
          <cell r="W30">
            <v>39300</v>
          </cell>
          <cell r="X30">
            <v>3600</v>
          </cell>
          <cell r="Y30">
            <v>0</v>
          </cell>
          <cell r="Z30">
            <v>39300</v>
          </cell>
          <cell r="AA30">
            <v>3600</v>
          </cell>
          <cell r="AB30">
            <v>0</v>
          </cell>
          <cell r="AC30">
            <v>814</v>
          </cell>
          <cell r="AD30">
            <v>-24</v>
          </cell>
          <cell r="AE30">
            <v>0</v>
          </cell>
          <cell r="AF30">
            <v>40114</v>
          </cell>
          <cell r="AG30">
            <v>3576</v>
          </cell>
          <cell r="AH30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</row>
        <row r="35">
          <cell r="Q35">
            <v>1075305.54</v>
          </cell>
          <cell r="R35">
            <v>9658.7999999999993</v>
          </cell>
          <cell r="S35">
            <v>0</v>
          </cell>
          <cell r="T35">
            <v>1197000</v>
          </cell>
          <cell r="U35">
            <v>10000</v>
          </cell>
          <cell r="V35">
            <v>0</v>
          </cell>
          <cell r="W35">
            <v>1205555</v>
          </cell>
          <cell r="X35">
            <v>10000</v>
          </cell>
          <cell r="Y35">
            <v>0</v>
          </cell>
          <cell r="Z35">
            <v>1201755</v>
          </cell>
          <cell r="AA35">
            <v>13800</v>
          </cell>
          <cell r="AB35">
            <v>0</v>
          </cell>
          <cell r="AC35">
            <v>-42360</v>
          </cell>
          <cell r="AD35">
            <v>0</v>
          </cell>
          <cell r="AE35">
            <v>0</v>
          </cell>
          <cell r="AF35">
            <v>1159395</v>
          </cell>
          <cell r="AG35">
            <v>13800</v>
          </cell>
          <cell r="AH35">
            <v>0</v>
          </cell>
        </row>
        <row r="47">
          <cell r="Q47">
            <v>187075</v>
          </cell>
          <cell r="R47">
            <v>0</v>
          </cell>
          <cell r="S47">
            <v>0</v>
          </cell>
          <cell r="T47">
            <v>187260</v>
          </cell>
          <cell r="U47">
            <v>0</v>
          </cell>
          <cell r="V47">
            <v>0</v>
          </cell>
          <cell r="W47">
            <v>193840</v>
          </cell>
          <cell r="X47">
            <v>0</v>
          </cell>
          <cell r="Y47">
            <v>0</v>
          </cell>
          <cell r="Z47">
            <v>193840</v>
          </cell>
          <cell r="AA47">
            <v>0</v>
          </cell>
          <cell r="AB47">
            <v>0</v>
          </cell>
          <cell r="AC47">
            <v>1100</v>
          </cell>
          <cell r="AD47">
            <v>0</v>
          </cell>
          <cell r="AE47">
            <v>0</v>
          </cell>
          <cell r="AF47">
            <v>194940</v>
          </cell>
          <cell r="AG47">
            <v>0</v>
          </cell>
          <cell r="AH47">
            <v>0</v>
          </cell>
        </row>
        <row r="52">
          <cell r="Q52">
            <v>55507</v>
          </cell>
          <cell r="R52">
            <v>0</v>
          </cell>
          <cell r="S52">
            <v>0</v>
          </cell>
          <cell r="T52">
            <v>54290</v>
          </cell>
          <cell r="U52">
            <v>0</v>
          </cell>
          <cell r="V52">
            <v>0</v>
          </cell>
          <cell r="W52">
            <v>49470</v>
          </cell>
          <cell r="X52">
            <v>21200</v>
          </cell>
          <cell r="Y52">
            <v>0</v>
          </cell>
          <cell r="Z52">
            <v>49470</v>
          </cell>
          <cell r="AA52">
            <v>21200</v>
          </cell>
          <cell r="AB52">
            <v>0</v>
          </cell>
          <cell r="AC52">
            <v>1330</v>
          </cell>
          <cell r="AD52">
            <v>0</v>
          </cell>
          <cell r="AE52">
            <v>0</v>
          </cell>
          <cell r="AF52">
            <v>50800</v>
          </cell>
          <cell r="AG52">
            <v>21200</v>
          </cell>
          <cell r="AH52">
            <v>0</v>
          </cell>
        </row>
        <row r="56">
          <cell r="Q56">
            <v>2762</v>
          </cell>
          <cell r="R56">
            <v>0</v>
          </cell>
          <cell r="S56">
            <v>0</v>
          </cell>
          <cell r="T56">
            <v>3320</v>
          </cell>
          <cell r="U56">
            <v>0</v>
          </cell>
          <cell r="V56">
            <v>0</v>
          </cell>
          <cell r="W56">
            <v>5440</v>
          </cell>
          <cell r="X56">
            <v>0</v>
          </cell>
          <cell r="Y56">
            <v>0</v>
          </cell>
          <cell r="Z56">
            <v>5440</v>
          </cell>
          <cell r="AA56">
            <v>0</v>
          </cell>
          <cell r="AB56">
            <v>0</v>
          </cell>
          <cell r="AC56">
            <v>2330</v>
          </cell>
          <cell r="AD56">
            <v>0</v>
          </cell>
          <cell r="AE56">
            <v>0</v>
          </cell>
          <cell r="AF56">
            <v>7770</v>
          </cell>
          <cell r="AG56">
            <v>0</v>
          </cell>
          <cell r="AH56">
            <v>0</v>
          </cell>
        </row>
        <row r="59">
          <cell r="Q59">
            <v>62405.71</v>
          </cell>
          <cell r="R59">
            <v>0</v>
          </cell>
          <cell r="S59">
            <v>0</v>
          </cell>
          <cell r="T59">
            <v>47180</v>
          </cell>
          <cell r="U59">
            <v>0</v>
          </cell>
          <cell r="V59">
            <v>0</v>
          </cell>
          <cell r="W59">
            <v>46990</v>
          </cell>
          <cell r="X59">
            <v>0</v>
          </cell>
          <cell r="Y59">
            <v>0</v>
          </cell>
          <cell r="Z59">
            <v>46990</v>
          </cell>
          <cell r="AA59">
            <v>0</v>
          </cell>
          <cell r="AB59">
            <v>0</v>
          </cell>
          <cell r="AC59">
            <v>3560</v>
          </cell>
          <cell r="AD59">
            <v>0</v>
          </cell>
          <cell r="AE59">
            <v>0</v>
          </cell>
          <cell r="AF59">
            <v>50550</v>
          </cell>
          <cell r="AG59">
            <v>0</v>
          </cell>
          <cell r="AH59">
            <v>0</v>
          </cell>
        </row>
        <row r="62">
          <cell r="Q62">
            <v>5320</v>
          </cell>
          <cell r="R62">
            <v>0</v>
          </cell>
          <cell r="S62">
            <v>0</v>
          </cell>
          <cell r="T62">
            <v>6930</v>
          </cell>
          <cell r="U62">
            <v>0</v>
          </cell>
          <cell r="V62">
            <v>0</v>
          </cell>
          <cell r="W62">
            <v>6270</v>
          </cell>
          <cell r="X62">
            <v>0</v>
          </cell>
          <cell r="Y62">
            <v>0</v>
          </cell>
          <cell r="Z62">
            <v>6270</v>
          </cell>
          <cell r="AA62">
            <v>0</v>
          </cell>
          <cell r="AB62">
            <v>0</v>
          </cell>
          <cell r="AC62">
            <v>-1040</v>
          </cell>
          <cell r="AD62">
            <v>0</v>
          </cell>
          <cell r="AE62">
            <v>0</v>
          </cell>
          <cell r="AF62">
            <v>5230</v>
          </cell>
          <cell r="AG62">
            <v>0</v>
          </cell>
          <cell r="AH62">
            <v>0</v>
          </cell>
        </row>
        <row r="64">
          <cell r="Q64">
            <v>1760.6</v>
          </cell>
          <cell r="R64">
            <v>0</v>
          </cell>
          <cell r="S64">
            <v>0</v>
          </cell>
          <cell r="T64">
            <v>1000</v>
          </cell>
          <cell r="U64">
            <v>0</v>
          </cell>
          <cell r="V64">
            <v>0</v>
          </cell>
          <cell r="W64">
            <v>1000</v>
          </cell>
          <cell r="X64">
            <v>0</v>
          </cell>
          <cell r="Y64">
            <v>0</v>
          </cell>
          <cell r="Z64">
            <v>1000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1000</v>
          </cell>
          <cell r="AG64">
            <v>0</v>
          </cell>
          <cell r="AH64">
            <v>0</v>
          </cell>
        </row>
        <row r="73">
          <cell r="Q73">
            <v>14095.949999999999</v>
          </cell>
          <cell r="R73">
            <v>0</v>
          </cell>
          <cell r="S73">
            <v>0</v>
          </cell>
          <cell r="T73">
            <v>30200</v>
          </cell>
          <cell r="U73">
            <v>0</v>
          </cell>
          <cell r="V73">
            <v>0</v>
          </cell>
          <cell r="W73">
            <v>49000</v>
          </cell>
          <cell r="X73">
            <v>0</v>
          </cell>
          <cell r="Y73">
            <v>0</v>
          </cell>
          <cell r="Z73">
            <v>49000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49000</v>
          </cell>
          <cell r="AG73">
            <v>0</v>
          </cell>
          <cell r="AH73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3000</v>
          </cell>
          <cell r="U89">
            <v>0</v>
          </cell>
          <cell r="V89">
            <v>0</v>
          </cell>
          <cell r="W89">
            <v>3000</v>
          </cell>
          <cell r="X89">
            <v>0</v>
          </cell>
          <cell r="Y89">
            <v>0</v>
          </cell>
          <cell r="Z89">
            <v>3000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3000</v>
          </cell>
          <cell r="AG89">
            <v>0</v>
          </cell>
          <cell r="AH89">
            <v>0</v>
          </cell>
        </row>
        <row r="91">
          <cell r="Q91">
            <v>130777.87</v>
          </cell>
          <cell r="R91">
            <v>0</v>
          </cell>
          <cell r="S91">
            <v>0</v>
          </cell>
          <cell r="T91">
            <v>125960</v>
          </cell>
          <cell r="U91">
            <v>0</v>
          </cell>
          <cell r="V91">
            <v>0</v>
          </cell>
          <cell r="W91">
            <v>128240</v>
          </cell>
          <cell r="X91">
            <v>0</v>
          </cell>
          <cell r="Y91">
            <v>0</v>
          </cell>
          <cell r="Z91">
            <v>128240</v>
          </cell>
          <cell r="AA91">
            <v>0</v>
          </cell>
          <cell r="AB91">
            <v>0</v>
          </cell>
          <cell r="AC91">
            <v>2520</v>
          </cell>
          <cell r="AD91">
            <v>0</v>
          </cell>
          <cell r="AE91">
            <v>0</v>
          </cell>
          <cell r="AF91">
            <v>130760</v>
          </cell>
          <cell r="AG91">
            <v>0</v>
          </cell>
          <cell r="AH91">
            <v>0</v>
          </cell>
        </row>
      </sheetData>
      <sheetData sheetId="13">
        <row r="22">
          <cell r="Q22">
            <v>623045.67000000004</v>
          </cell>
          <cell r="R22">
            <v>0</v>
          </cell>
          <cell r="S22">
            <v>221352.77</v>
          </cell>
          <cell r="T22">
            <v>627100</v>
          </cell>
          <cell r="U22">
            <v>0</v>
          </cell>
          <cell r="V22">
            <v>202000</v>
          </cell>
          <cell r="W22">
            <v>627100</v>
          </cell>
          <cell r="X22">
            <v>0</v>
          </cell>
          <cell r="Y22">
            <v>202000</v>
          </cell>
          <cell r="Z22">
            <v>627100</v>
          </cell>
          <cell r="AA22">
            <v>0</v>
          </cell>
          <cell r="AB22">
            <v>202000</v>
          </cell>
          <cell r="AC22">
            <v>-30000</v>
          </cell>
          <cell r="AD22">
            <v>0</v>
          </cell>
          <cell r="AE22">
            <v>0</v>
          </cell>
          <cell r="AF22">
            <v>597100</v>
          </cell>
          <cell r="AG22">
            <v>0</v>
          </cell>
          <cell r="AH22">
            <v>202000</v>
          </cell>
        </row>
      </sheetData>
      <sheetData sheetId="14">
        <row r="4">
          <cell r="Q4">
            <v>1989051.9699999997</v>
          </cell>
          <cell r="R4">
            <v>0</v>
          </cell>
          <cell r="S4">
            <v>0</v>
          </cell>
          <cell r="T4">
            <v>2123315</v>
          </cell>
          <cell r="U4">
            <v>20000</v>
          </cell>
          <cell r="V4">
            <v>0</v>
          </cell>
          <cell r="W4">
            <v>2170585</v>
          </cell>
          <cell r="X4">
            <v>17400</v>
          </cell>
          <cell r="Y4">
            <v>0</v>
          </cell>
          <cell r="Z4">
            <v>2169585</v>
          </cell>
          <cell r="AA4">
            <v>7502</v>
          </cell>
          <cell r="AB4">
            <v>0</v>
          </cell>
          <cell r="AC4">
            <v>3930</v>
          </cell>
          <cell r="AD4">
            <v>0</v>
          </cell>
          <cell r="AE4">
            <v>0</v>
          </cell>
          <cell r="AF4">
            <v>2173515</v>
          </cell>
          <cell r="AG4">
            <v>7502</v>
          </cell>
          <cell r="AH4">
            <v>0</v>
          </cell>
        </row>
        <row r="84">
          <cell r="Q84"/>
          <cell r="R84"/>
          <cell r="S84"/>
          <cell r="T84"/>
          <cell r="U84"/>
          <cell r="V84"/>
          <cell r="W84"/>
          <cell r="X84"/>
          <cell r="Y84"/>
          <cell r="Z84"/>
          <cell r="AA84"/>
          <cell r="AB84"/>
          <cell r="AC84"/>
          <cell r="AD84"/>
          <cell r="AE84"/>
          <cell r="AF84">
            <v>0</v>
          </cell>
          <cell r="AG84">
            <v>0</v>
          </cell>
          <cell r="AH84">
            <v>0</v>
          </cell>
        </row>
        <row r="85">
          <cell r="Q85">
            <v>8335.0499999999993</v>
          </cell>
          <cell r="R85">
            <v>0</v>
          </cell>
          <cell r="S85">
            <v>0</v>
          </cell>
          <cell r="T85">
            <v>40000</v>
          </cell>
          <cell r="U85">
            <v>0</v>
          </cell>
          <cell r="V85">
            <v>500000</v>
          </cell>
          <cell r="W85">
            <v>40000</v>
          </cell>
          <cell r="X85">
            <v>0</v>
          </cell>
          <cell r="Y85">
            <v>500000</v>
          </cell>
          <cell r="Z85">
            <v>40000</v>
          </cell>
          <cell r="AA85">
            <v>0</v>
          </cell>
          <cell r="AB85">
            <v>500000</v>
          </cell>
          <cell r="AC85">
            <v>-25000</v>
          </cell>
          <cell r="AD85">
            <v>0</v>
          </cell>
          <cell r="AE85">
            <v>-130000</v>
          </cell>
          <cell r="AF85">
            <v>15000</v>
          </cell>
          <cell r="AG85">
            <v>0</v>
          </cell>
          <cell r="AH85">
            <v>370000</v>
          </cell>
        </row>
      </sheetData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List1"/>
    </sheetNames>
    <sheetDataSet>
      <sheetData sheetId="0" refreshError="1">
        <row r="5">
          <cell r="H5">
            <v>39379</v>
          </cell>
          <cell r="I5">
            <v>0</v>
          </cell>
          <cell r="J5">
            <v>0</v>
          </cell>
        </row>
        <row r="16">
          <cell r="H16">
            <v>26321</v>
          </cell>
          <cell r="I16">
            <v>0</v>
          </cell>
          <cell r="J16">
            <v>0</v>
          </cell>
        </row>
        <row r="27">
          <cell r="H27">
            <v>34932</v>
          </cell>
          <cell r="I27">
            <v>0</v>
          </cell>
          <cell r="J27">
            <v>0</v>
          </cell>
        </row>
        <row r="31">
          <cell r="H31">
            <v>0</v>
          </cell>
          <cell r="I31">
            <v>0</v>
          </cell>
          <cell r="J31">
            <v>0</v>
          </cell>
        </row>
        <row r="35">
          <cell r="H35">
            <v>2046</v>
          </cell>
          <cell r="I35">
            <v>0</v>
          </cell>
          <cell r="J35">
            <v>0</v>
          </cell>
        </row>
        <row r="47">
          <cell r="H47">
            <v>10904</v>
          </cell>
          <cell r="I47">
            <v>0</v>
          </cell>
          <cell r="J47">
            <v>0</v>
          </cell>
        </row>
        <row r="50">
          <cell r="H50">
            <v>9650</v>
          </cell>
          <cell r="I50">
            <v>22568</v>
          </cell>
          <cell r="J50">
            <v>0</v>
          </cell>
        </row>
        <row r="62">
          <cell r="H62">
            <v>44354</v>
          </cell>
          <cell r="I62">
            <v>0</v>
          </cell>
          <cell r="J62">
            <v>0</v>
          </cell>
        </row>
        <row r="72">
          <cell r="H72">
            <v>3600</v>
          </cell>
          <cell r="I72">
            <v>0</v>
          </cell>
          <cell r="J72">
            <v>0</v>
          </cell>
        </row>
        <row r="75">
          <cell r="H75">
            <v>8366</v>
          </cell>
          <cell r="I75">
            <v>0</v>
          </cell>
          <cell r="J75">
            <v>0</v>
          </cell>
        </row>
        <row r="79">
          <cell r="H79">
            <v>0</v>
          </cell>
          <cell r="I79">
            <v>0</v>
          </cell>
          <cell r="J79">
            <v>0</v>
          </cell>
        </row>
      </sheetData>
      <sheetData sheetId="1" refreshError="1">
        <row r="5">
          <cell r="H5">
            <v>130</v>
          </cell>
          <cell r="I5">
            <v>0</v>
          </cell>
          <cell r="J5">
            <v>0</v>
          </cell>
        </row>
        <row r="7">
          <cell r="H7">
            <v>1000</v>
          </cell>
          <cell r="I7">
            <v>0</v>
          </cell>
          <cell r="J7">
            <v>0</v>
          </cell>
        </row>
        <row r="11">
          <cell r="H11">
            <v>5765</v>
          </cell>
          <cell r="I11">
            <v>0</v>
          </cell>
          <cell r="J11">
            <v>0</v>
          </cell>
        </row>
        <row r="19">
          <cell r="H19">
            <v>1000</v>
          </cell>
          <cell r="I19">
            <v>0</v>
          </cell>
          <cell r="J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</row>
        <row r="24">
          <cell r="H24">
            <v>0</v>
          </cell>
          <cell r="I24">
            <v>0</v>
          </cell>
          <cell r="J24">
            <v>0</v>
          </cell>
        </row>
        <row r="26">
          <cell r="H26">
            <v>1480</v>
          </cell>
          <cell r="I26">
            <v>0</v>
          </cell>
          <cell r="J26">
            <v>0</v>
          </cell>
        </row>
        <row r="28">
          <cell r="H28">
            <v>0</v>
          </cell>
          <cell r="I28">
            <v>0</v>
          </cell>
          <cell r="J28">
            <v>0</v>
          </cell>
        </row>
        <row r="32">
          <cell r="H32">
            <v>3580</v>
          </cell>
          <cell r="I32">
            <v>0</v>
          </cell>
          <cell r="J32">
            <v>0</v>
          </cell>
        </row>
        <row r="54">
          <cell r="H54">
            <v>570</v>
          </cell>
        </row>
        <row r="60">
          <cell r="H60">
            <v>1000</v>
          </cell>
        </row>
      </sheetData>
      <sheetData sheetId="2" refreshError="1">
        <row r="4">
          <cell r="H4">
            <v>46864</v>
          </cell>
          <cell r="I4">
            <v>34000</v>
          </cell>
          <cell r="J4">
            <v>0</v>
          </cell>
        </row>
        <row r="31">
          <cell r="H31">
            <v>10900</v>
          </cell>
          <cell r="I31">
            <v>0</v>
          </cell>
          <cell r="J31">
            <v>0</v>
          </cell>
        </row>
        <row r="37">
          <cell r="H37">
            <v>3250</v>
          </cell>
          <cell r="I37">
            <v>0</v>
          </cell>
          <cell r="J37">
            <v>0</v>
          </cell>
        </row>
        <row r="43">
          <cell r="H43">
            <v>500</v>
          </cell>
          <cell r="I43">
            <v>0</v>
          </cell>
          <cell r="J43">
            <v>0</v>
          </cell>
        </row>
        <row r="47">
          <cell r="I47">
            <v>0</v>
          </cell>
          <cell r="J47">
            <v>0</v>
          </cell>
        </row>
        <row r="99">
          <cell r="H99">
            <v>4000</v>
          </cell>
        </row>
        <row r="101">
          <cell r="H101">
            <v>3700</v>
          </cell>
        </row>
        <row r="108">
          <cell r="H108">
            <v>1200</v>
          </cell>
        </row>
      </sheetData>
      <sheetData sheetId="3" refreshError="1">
        <row r="4">
          <cell r="H4">
            <v>15600</v>
          </cell>
          <cell r="I4">
            <v>0</v>
          </cell>
          <cell r="J4">
            <v>0</v>
          </cell>
        </row>
        <row r="18">
          <cell r="H18">
            <v>16737</v>
          </cell>
          <cell r="I18">
            <v>0</v>
          </cell>
          <cell r="J18">
            <v>0</v>
          </cell>
        </row>
        <row r="26">
          <cell r="H26">
            <v>200</v>
          </cell>
        </row>
        <row r="28">
          <cell r="H28">
            <v>10</v>
          </cell>
        </row>
      </sheetData>
      <sheetData sheetId="4" refreshError="1">
        <row r="5">
          <cell r="H5">
            <v>326718</v>
          </cell>
          <cell r="I5">
            <v>0</v>
          </cell>
          <cell r="J5">
            <v>0</v>
          </cell>
        </row>
        <row r="49">
          <cell r="H49">
            <v>67861</v>
          </cell>
          <cell r="I49">
            <v>3050</v>
          </cell>
          <cell r="J49">
            <v>0</v>
          </cell>
        </row>
        <row r="65">
          <cell r="I65">
            <v>3050</v>
          </cell>
        </row>
        <row r="66">
          <cell r="H66">
            <v>36887</v>
          </cell>
        </row>
        <row r="69">
          <cell r="H69">
            <v>37517</v>
          </cell>
          <cell r="I69">
            <v>0</v>
          </cell>
        </row>
        <row r="77">
          <cell r="H77">
            <v>0</v>
          </cell>
        </row>
        <row r="79">
          <cell r="H79">
            <v>1650</v>
          </cell>
        </row>
        <row r="94">
          <cell r="I94">
            <v>64679</v>
          </cell>
          <cell r="J94">
            <v>0</v>
          </cell>
        </row>
        <row r="95">
          <cell r="H95">
            <v>187042</v>
          </cell>
        </row>
        <row r="101">
          <cell r="H101">
            <v>74900</v>
          </cell>
        </row>
        <row r="102">
          <cell r="I102">
            <v>0</v>
          </cell>
          <cell r="J102">
            <v>0</v>
          </cell>
        </row>
        <row r="105">
          <cell r="I105">
            <v>0</v>
          </cell>
          <cell r="J105">
            <v>0</v>
          </cell>
        </row>
        <row r="109">
          <cell r="I109">
            <v>0</v>
          </cell>
          <cell r="J109">
            <v>0</v>
          </cell>
        </row>
        <row r="110">
          <cell r="H110">
            <v>1300</v>
          </cell>
        </row>
        <row r="111">
          <cell r="I111">
            <v>0</v>
          </cell>
          <cell r="J111">
            <v>0</v>
          </cell>
        </row>
      </sheetData>
      <sheetData sheetId="5" refreshError="1">
        <row r="5">
          <cell r="H5">
            <v>850</v>
          </cell>
          <cell r="I5">
            <v>5200</v>
          </cell>
          <cell r="J5">
            <v>0</v>
          </cell>
        </row>
        <row r="10">
          <cell r="H10">
            <v>558000</v>
          </cell>
          <cell r="I10">
            <v>0</v>
          </cell>
          <cell r="J10">
            <v>0</v>
          </cell>
        </row>
        <row r="15">
          <cell r="H15">
            <v>86950</v>
          </cell>
          <cell r="I15">
            <v>0</v>
          </cell>
          <cell r="J15">
            <v>0</v>
          </cell>
        </row>
        <row r="18">
          <cell r="H18">
            <v>13700</v>
          </cell>
          <cell r="I18">
            <v>0</v>
          </cell>
          <cell r="J18">
            <v>0</v>
          </cell>
        </row>
        <row r="20">
          <cell r="H20">
            <v>84350</v>
          </cell>
          <cell r="I20">
            <v>0</v>
          </cell>
          <cell r="J20">
            <v>0</v>
          </cell>
        </row>
      </sheetData>
      <sheetData sheetId="6" refreshError="1">
        <row r="5">
          <cell r="H5">
            <v>0</v>
          </cell>
          <cell r="I5">
            <v>0</v>
          </cell>
          <cell r="J5">
            <v>0</v>
          </cell>
        </row>
        <row r="7">
          <cell r="H7">
            <v>91205</v>
          </cell>
          <cell r="I7">
            <v>8850</v>
          </cell>
          <cell r="J7">
            <v>393048</v>
          </cell>
        </row>
        <row r="21">
          <cell r="H21">
            <v>79000</v>
          </cell>
          <cell r="I21">
            <v>0</v>
          </cell>
          <cell r="J21">
            <v>0</v>
          </cell>
        </row>
        <row r="24">
          <cell r="H24">
            <v>82000</v>
          </cell>
          <cell r="I24">
            <v>0</v>
          </cell>
          <cell r="J24">
            <v>0</v>
          </cell>
        </row>
        <row r="27">
          <cell r="H27">
            <v>96150</v>
          </cell>
          <cell r="I27">
            <v>0</v>
          </cell>
          <cell r="J27">
            <v>0</v>
          </cell>
        </row>
        <row r="31">
          <cell r="H31">
            <v>10350</v>
          </cell>
          <cell r="I31">
            <v>0</v>
          </cell>
          <cell r="J31">
            <v>0</v>
          </cell>
        </row>
        <row r="35">
          <cell r="H35">
            <v>10000</v>
          </cell>
          <cell r="I35">
            <v>0</v>
          </cell>
          <cell r="J35">
            <v>0</v>
          </cell>
        </row>
        <row r="39">
          <cell r="H39">
            <v>0</v>
          </cell>
          <cell r="I39">
            <v>120000</v>
          </cell>
          <cell r="J39">
            <v>0</v>
          </cell>
        </row>
        <row r="41">
          <cell r="H41">
            <v>9000</v>
          </cell>
          <cell r="I41">
            <v>0</v>
          </cell>
          <cell r="J41">
            <v>0</v>
          </cell>
        </row>
        <row r="44">
          <cell r="H44">
            <v>0</v>
          </cell>
          <cell r="I44">
            <v>0</v>
          </cell>
          <cell r="J44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</sheetData>
      <sheetData sheetId="7" refreshError="1">
        <row r="4">
          <cell r="H4">
            <v>71000</v>
          </cell>
          <cell r="I4">
            <v>0</v>
          </cell>
          <cell r="J4">
            <v>0</v>
          </cell>
        </row>
        <row r="7">
          <cell r="H7">
            <v>2850</v>
          </cell>
          <cell r="I7">
            <v>0</v>
          </cell>
          <cell r="J7">
            <v>0</v>
          </cell>
        </row>
      </sheetData>
      <sheetData sheetId="8" refreshError="1">
        <row r="4">
          <cell r="H4">
            <v>4292</v>
          </cell>
          <cell r="I4">
            <v>0</v>
          </cell>
          <cell r="J4">
            <v>0</v>
          </cell>
        </row>
        <row r="35">
          <cell r="I35">
            <v>0</v>
          </cell>
          <cell r="J35">
            <v>0</v>
          </cell>
        </row>
        <row r="38">
          <cell r="H38">
            <v>0</v>
          </cell>
          <cell r="I38">
            <v>0</v>
          </cell>
        </row>
        <row r="40">
          <cell r="I40">
            <v>0</v>
          </cell>
          <cell r="J40">
            <v>0</v>
          </cell>
        </row>
        <row r="48">
          <cell r="I48">
            <v>0</v>
          </cell>
          <cell r="J48">
            <v>231586</v>
          </cell>
        </row>
        <row r="54">
          <cell r="I54">
            <v>4320</v>
          </cell>
        </row>
        <row r="55">
          <cell r="J55">
            <v>0</v>
          </cell>
        </row>
        <row r="61">
          <cell r="H61">
            <v>212760</v>
          </cell>
          <cell r="I61">
            <v>0</v>
          </cell>
          <cell r="J61">
            <v>0</v>
          </cell>
        </row>
        <row r="72">
          <cell r="H72">
            <v>243590</v>
          </cell>
        </row>
        <row r="73">
          <cell r="H73">
            <v>0</v>
          </cell>
          <cell r="I73">
            <v>0</v>
          </cell>
          <cell r="J73">
            <v>0</v>
          </cell>
        </row>
      </sheetData>
      <sheetData sheetId="9" refreshError="1">
        <row r="4">
          <cell r="H4">
            <v>500</v>
          </cell>
          <cell r="I4">
            <v>0</v>
          </cell>
          <cell r="J4">
            <v>0</v>
          </cell>
        </row>
        <row r="9">
          <cell r="H9">
            <v>42170</v>
          </cell>
          <cell r="I9">
            <v>0</v>
          </cell>
          <cell r="J9">
            <v>0</v>
          </cell>
        </row>
        <row r="23">
          <cell r="H23">
            <v>45954</v>
          </cell>
          <cell r="I23">
            <v>0</v>
          </cell>
          <cell r="J23">
            <v>0</v>
          </cell>
        </row>
        <row r="36">
          <cell r="H36">
            <v>18820</v>
          </cell>
          <cell r="I36">
            <v>0</v>
          </cell>
          <cell r="J36">
            <v>0</v>
          </cell>
        </row>
        <row r="44">
          <cell r="I44">
            <v>0</v>
          </cell>
          <cell r="J44">
            <v>0</v>
          </cell>
        </row>
        <row r="57">
          <cell r="H57">
            <v>1900</v>
          </cell>
          <cell r="I57">
            <v>0</v>
          </cell>
          <cell r="J57">
            <v>0</v>
          </cell>
        </row>
        <row r="63">
          <cell r="I63">
            <v>0</v>
          </cell>
          <cell r="J63">
            <v>0</v>
          </cell>
        </row>
      </sheetData>
      <sheetData sheetId="10" refreshError="1">
        <row r="4">
          <cell r="H4">
            <v>2940</v>
          </cell>
          <cell r="I4">
            <v>0</v>
          </cell>
          <cell r="J4">
            <v>0</v>
          </cell>
        </row>
        <row r="24">
          <cell r="H24">
            <v>109400</v>
          </cell>
          <cell r="I24">
            <v>0</v>
          </cell>
          <cell r="J24">
            <v>0</v>
          </cell>
        </row>
        <row r="30">
          <cell r="H30">
            <v>2355</v>
          </cell>
          <cell r="I30">
            <v>0</v>
          </cell>
          <cell r="J30">
            <v>0</v>
          </cell>
        </row>
        <row r="43">
          <cell r="H43">
            <v>306185</v>
          </cell>
          <cell r="I43">
            <v>65088</v>
          </cell>
          <cell r="J43">
            <v>0</v>
          </cell>
        </row>
        <row r="156">
          <cell r="H156">
            <v>300</v>
          </cell>
        </row>
      </sheetData>
      <sheetData sheetId="11" refreshError="1">
        <row r="5">
          <cell r="H5">
            <v>117930</v>
          </cell>
          <cell r="I5">
            <v>0</v>
          </cell>
          <cell r="J5">
            <v>0</v>
          </cell>
        </row>
        <row r="19">
          <cell r="H19">
            <v>450</v>
          </cell>
          <cell r="I19">
            <v>0</v>
          </cell>
          <cell r="J19">
            <v>0</v>
          </cell>
        </row>
        <row r="21">
          <cell r="H21">
            <v>151902</v>
          </cell>
          <cell r="I21">
            <v>1921299</v>
          </cell>
          <cell r="J21">
            <v>0</v>
          </cell>
        </row>
        <row r="39">
          <cell r="H39">
            <v>2850</v>
          </cell>
          <cell r="I39">
            <v>0</v>
          </cell>
          <cell r="J39">
            <v>0</v>
          </cell>
        </row>
        <row r="45">
          <cell r="H45">
            <v>1825</v>
          </cell>
          <cell r="I45">
            <v>0</v>
          </cell>
          <cell r="J45">
            <v>0</v>
          </cell>
        </row>
        <row r="48">
          <cell r="H48">
            <v>6840</v>
          </cell>
          <cell r="I48">
            <v>7000</v>
          </cell>
          <cell r="J48">
            <v>0</v>
          </cell>
        </row>
        <row r="60">
          <cell r="H60">
            <v>75</v>
          </cell>
          <cell r="I60">
            <v>0</v>
          </cell>
          <cell r="J60">
            <v>0</v>
          </cell>
        </row>
        <row r="62">
          <cell r="H62">
            <v>19460</v>
          </cell>
          <cell r="I62">
            <v>0</v>
          </cell>
          <cell r="J62">
            <v>0</v>
          </cell>
        </row>
        <row r="69">
          <cell r="H69">
            <v>28950</v>
          </cell>
          <cell r="I69">
            <v>8480</v>
          </cell>
          <cell r="J69">
            <v>0</v>
          </cell>
        </row>
        <row r="98">
          <cell r="H98">
            <v>0</v>
          </cell>
          <cell r="I98">
            <v>0</v>
          </cell>
          <cell r="J98">
            <v>0</v>
          </cell>
        </row>
      </sheetData>
      <sheetData sheetId="12" refreshError="1">
        <row r="5">
          <cell r="H5">
            <v>0</v>
          </cell>
          <cell r="I5">
            <v>0</v>
          </cell>
        </row>
        <row r="7">
          <cell r="H7">
            <v>0</v>
          </cell>
        </row>
        <row r="8">
          <cell r="H8">
            <v>2000</v>
          </cell>
          <cell r="I8">
            <v>0</v>
          </cell>
          <cell r="J8">
            <v>0</v>
          </cell>
        </row>
        <row r="11">
          <cell r="H11">
            <v>155</v>
          </cell>
          <cell r="I11">
            <v>0</v>
          </cell>
          <cell r="J11">
            <v>0</v>
          </cell>
        </row>
        <row r="17">
          <cell r="H17">
            <v>0</v>
          </cell>
        </row>
        <row r="18">
          <cell r="H18">
            <v>7695</v>
          </cell>
          <cell r="I18">
            <v>0</v>
          </cell>
          <cell r="J18">
            <v>0</v>
          </cell>
        </row>
        <row r="20">
          <cell r="H20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  <cell r="I25">
            <v>2032610</v>
          </cell>
          <cell r="J25">
            <v>0</v>
          </cell>
        </row>
        <row r="38">
          <cell r="H38">
            <v>0</v>
          </cell>
          <cell r="I38">
            <v>0</v>
          </cell>
          <cell r="J38">
            <v>0</v>
          </cell>
        </row>
        <row r="41">
          <cell r="H41">
            <v>0</v>
          </cell>
          <cell r="I41">
            <v>0</v>
          </cell>
          <cell r="J41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16468</v>
          </cell>
          <cell r="I45">
            <v>0</v>
          </cell>
          <cell r="J45">
            <v>0</v>
          </cell>
        </row>
        <row r="54">
          <cell r="H54">
            <v>150</v>
          </cell>
        </row>
        <row r="75">
          <cell r="H75">
            <v>1300</v>
          </cell>
        </row>
      </sheetData>
      <sheetData sheetId="13" refreshError="1">
        <row r="18">
          <cell r="H18">
            <v>329843</v>
          </cell>
          <cell r="I18">
            <v>0</v>
          </cell>
          <cell r="J18">
            <v>121080</v>
          </cell>
        </row>
      </sheetData>
      <sheetData sheetId="14" refreshError="1">
        <row r="4">
          <cell r="E4">
            <v>1132570.5700000003</v>
          </cell>
          <cell r="I4">
            <v>0</v>
          </cell>
          <cell r="J4">
            <v>0</v>
          </cell>
        </row>
        <row r="89">
          <cell r="H89">
            <v>1343</v>
          </cell>
        </row>
      </sheetData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T5">
            <v>58582.110000000008</v>
          </cell>
        </row>
      </sheetData>
      <sheetData sheetId="1">
        <row r="5">
          <cell r="T5">
            <v>99.07</v>
          </cell>
        </row>
      </sheetData>
      <sheetData sheetId="2">
        <row r="4">
          <cell r="T4">
            <v>46734.2</v>
          </cell>
        </row>
        <row r="19">
          <cell r="Q19">
            <v>5000</v>
          </cell>
        </row>
      </sheetData>
      <sheetData sheetId="3">
        <row r="4">
          <cell r="T4">
            <v>20510.77</v>
          </cell>
        </row>
      </sheetData>
      <sheetData sheetId="4">
        <row r="5">
          <cell r="T5">
            <v>404805.35999999987</v>
          </cell>
        </row>
      </sheetData>
      <sheetData sheetId="5">
        <row r="5">
          <cell r="T5">
            <v>1532.03</v>
          </cell>
        </row>
      </sheetData>
      <sheetData sheetId="6">
        <row r="5">
          <cell r="T5">
            <v>0</v>
          </cell>
        </row>
      </sheetData>
      <sheetData sheetId="7">
        <row r="4">
          <cell r="T4">
            <v>73500</v>
          </cell>
        </row>
      </sheetData>
      <sheetData sheetId="8">
        <row r="4">
          <cell r="T4">
            <v>4658.8999999999996</v>
          </cell>
        </row>
        <row r="9">
          <cell r="Q9">
            <v>1431</v>
          </cell>
        </row>
        <row r="18">
          <cell r="Q18">
            <v>1479615</v>
          </cell>
        </row>
        <row r="19">
          <cell r="Q19">
            <v>147030</v>
          </cell>
        </row>
        <row r="22">
          <cell r="Q22">
            <v>84028</v>
          </cell>
        </row>
        <row r="25">
          <cell r="Q25">
            <v>185514</v>
          </cell>
        </row>
        <row r="26">
          <cell r="Q26">
            <v>33520</v>
          </cell>
        </row>
        <row r="27">
          <cell r="Q27">
            <v>3786847</v>
          </cell>
        </row>
        <row r="36">
          <cell r="Q36">
            <v>0</v>
          </cell>
        </row>
        <row r="37">
          <cell r="Q37">
            <v>1055759</v>
          </cell>
        </row>
        <row r="38">
          <cell r="Q38">
            <v>0</v>
          </cell>
          <cell r="R38">
            <v>0</v>
          </cell>
        </row>
        <row r="46">
          <cell r="Q46">
            <v>403289</v>
          </cell>
        </row>
      </sheetData>
      <sheetData sheetId="9">
        <row r="4">
          <cell r="T4">
            <v>12056</v>
          </cell>
        </row>
        <row r="38">
          <cell r="Q38">
            <v>16800</v>
          </cell>
        </row>
        <row r="56">
          <cell r="Q56">
            <v>12000</v>
          </cell>
        </row>
      </sheetData>
      <sheetData sheetId="10">
        <row r="4">
          <cell r="T4">
            <v>8325.2000000000007</v>
          </cell>
        </row>
      </sheetData>
      <sheetData sheetId="11">
        <row r="5">
          <cell r="T5">
            <v>119851.41</v>
          </cell>
        </row>
      </sheetData>
      <sheetData sheetId="12">
        <row r="5">
          <cell r="T5">
            <v>4700</v>
          </cell>
        </row>
      </sheetData>
      <sheetData sheetId="13">
        <row r="22">
          <cell r="T22">
            <v>290134.67</v>
          </cell>
        </row>
      </sheetData>
      <sheetData sheetId="14">
        <row r="4">
          <cell r="Q4">
            <v>1303806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3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H1"/>
    </sheetView>
  </sheetViews>
  <sheetFormatPr defaultRowHeight="15" x14ac:dyDescent="0.25"/>
  <cols>
    <col min="1" max="1" width="67.85546875" style="362" customWidth="1"/>
    <col min="2" max="2" width="24.28515625" style="615" customWidth="1"/>
    <col min="3" max="3" width="24.28515625" style="440" customWidth="1"/>
    <col min="4" max="6" width="24.28515625" style="615" customWidth="1"/>
    <col min="7" max="7" width="24.28515625" style="517" customWidth="1"/>
    <col min="8" max="8" width="22.28515625" style="757" customWidth="1"/>
    <col min="9" max="9" width="10.85546875" style="44" bestFit="1" customWidth="1"/>
    <col min="10" max="16384" width="9.140625" style="44"/>
  </cols>
  <sheetData>
    <row r="1" spans="1:9" ht="28.5" thickBot="1" x14ac:dyDescent="0.45">
      <c r="A1" s="847" t="s">
        <v>677</v>
      </c>
      <c r="B1" s="847"/>
      <c r="C1" s="847"/>
      <c r="D1" s="847"/>
      <c r="E1" s="847"/>
      <c r="F1" s="847"/>
      <c r="G1" s="847"/>
      <c r="H1" s="847"/>
    </row>
    <row r="2" spans="1:9" ht="60" customHeight="1" thickBot="1" x14ac:dyDescent="0.35">
      <c r="A2" s="344" t="s">
        <v>405</v>
      </c>
      <c r="B2" s="286" t="s">
        <v>560</v>
      </c>
      <c r="C2" s="422" t="s">
        <v>649</v>
      </c>
      <c r="D2" s="814" t="s">
        <v>650</v>
      </c>
      <c r="E2" s="619" t="s">
        <v>652</v>
      </c>
      <c r="F2" s="619" t="s">
        <v>699</v>
      </c>
      <c r="G2" s="619" t="s">
        <v>700</v>
      </c>
      <c r="H2" s="616" t="s">
        <v>701</v>
      </c>
    </row>
    <row r="3" spans="1:9" ht="18.75" thickBot="1" x14ac:dyDescent="0.3">
      <c r="A3" s="345" t="s">
        <v>407</v>
      </c>
      <c r="B3" s="346">
        <f t="shared" ref="B3:G3" si="0">B4+B17</f>
        <v>18846856.07</v>
      </c>
      <c r="C3" s="423">
        <f>C4+C17</f>
        <v>19857626.240000002</v>
      </c>
      <c r="D3" s="796">
        <f>D4+D17</f>
        <v>20235120</v>
      </c>
      <c r="E3" s="620">
        <f t="shared" ref="E3:F3" si="1">E4+E17</f>
        <v>20651092</v>
      </c>
      <c r="F3" s="620">
        <f t="shared" si="1"/>
        <v>20651092</v>
      </c>
      <c r="G3" s="620">
        <f t="shared" si="0"/>
        <v>-13240</v>
      </c>
      <c r="H3" s="346">
        <f t="shared" ref="H3" si="2">H4+H17</f>
        <v>20637852</v>
      </c>
    </row>
    <row r="4" spans="1:9" ht="18" x14ac:dyDescent="0.25">
      <c r="A4" s="347" t="s">
        <v>5</v>
      </c>
      <c r="B4" s="348">
        <f t="shared" ref="B4:G4" si="3">B5+B7+B9</f>
        <v>10656311.780000001</v>
      </c>
      <c r="C4" s="424">
        <f t="shared" si="3"/>
        <v>10784185.029999999</v>
      </c>
      <c r="D4" s="797">
        <f t="shared" si="3"/>
        <v>11053000</v>
      </c>
      <c r="E4" s="621">
        <f t="shared" si="3"/>
        <v>11053000</v>
      </c>
      <c r="F4" s="621">
        <f t="shared" si="3"/>
        <v>11053000</v>
      </c>
      <c r="G4" s="621">
        <f t="shared" si="3"/>
        <v>-4500</v>
      </c>
      <c r="H4" s="348">
        <f t="shared" ref="H4" si="4">H5+H7+H9</f>
        <v>11048500</v>
      </c>
    </row>
    <row r="5" spans="1:9" ht="15.75" x14ac:dyDescent="0.25">
      <c r="A5" s="349" t="s">
        <v>6</v>
      </c>
      <c r="B5" s="297">
        <f t="shared" ref="B5:H5" si="5">SUM(B6)</f>
        <v>8870087.4900000002</v>
      </c>
      <c r="C5" s="425">
        <f>SUM(C6)</f>
        <v>8608423.7899999991</v>
      </c>
      <c r="D5" s="798">
        <f>SUM(D6)</f>
        <v>8820000</v>
      </c>
      <c r="E5" s="622">
        <f t="shared" ref="E5:F5" si="6">SUM(E6)</f>
        <v>8820000</v>
      </c>
      <c r="F5" s="622">
        <f t="shared" si="6"/>
        <v>8820000</v>
      </c>
      <c r="G5" s="622">
        <f t="shared" si="5"/>
        <v>0</v>
      </c>
      <c r="H5" s="617">
        <f t="shared" si="5"/>
        <v>8820000</v>
      </c>
    </row>
    <row r="6" spans="1:9" ht="15.75" x14ac:dyDescent="0.25">
      <c r="A6" s="350" t="s">
        <v>7</v>
      </c>
      <c r="B6" s="351">
        <v>8870087.4900000002</v>
      </c>
      <c r="C6" s="426">
        <v>8608423.7899999991</v>
      </c>
      <c r="D6" s="815">
        <v>8820000</v>
      </c>
      <c r="E6" s="623">
        <v>8820000</v>
      </c>
      <c r="F6" s="623">
        <v>8820000</v>
      </c>
      <c r="G6" s="810"/>
      <c r="H6" s="516">
        <f>F6+G6</f>
        <v>8820000</v>
      </c>
      <c r="I6" s="65"/>
    </row>
    <row r="7" spans="1:9" ht="15.75" x14ac:dyDescent="0.25">
      <c r="A7" s="352" t="s">
        <v>8</v>
      </c>
      <c r="B7" s="297">
        <f t="shared" ref="B7:G7" si="7">SUM(B8)</f>
        <v>903628.83</v>
      </c>
      <c r="C7" s="425">
        <f t="shared" si="7"/>
        <v>1184460.0900000001</v>
      </c>
      <c r="D7" s="798">
        <f t="shared" si="7"/>
        <v>1200000</v>
      </c>
      <c r="E7" s="622">
        <f t="shared" si="7"/>
        <v>1200000</v>
      </c>
      <c r="F7" s="622">
        <f t="shared" si="7"/>
        <v>1200000</v>
      </c>
      <c r="G7" s="622">
        <f t="shared" si="7"/>
        <v>0</v>
      </c>
      <c r="H7" s="617">
        <f>SUM(H8)</f>
        <v>1200000</v>
      </c>
    </row>
    <row r="8" spans="1:9" ht="15.75" x14ac:dyDescent="0.25">
      <c r="A8" s="353" t="s">
        <v>9</v>
      </c>
      <c r="B8" s="351">
        <v>903628.83</v>
      </c>
      <c r="C8" s="426">
        <v>1184460.0900000001</v>
      </c>
      <c r="D8" s="815">
        <v>1200000</v>
      </c>
      <c r="E8" s="623">
        <v>1200000</v>
      </c>
      <c r="F8" s="623">
        <v>1200000</v>
      </c>
      <c r="G8" s="810"/>
      <c r="H8" s="516">
        <f>F8+G8</f>
        <v>1200000</v>
      </c>
    </row>
    <row r="9" spans="1:9" ht="15.75" x14ac:dyDescent="0.25">
      <c r="A9" s="352" t="s">
        <v>10</v>
      </c>
      <c r="B9" s="297">
        <f t="shared" ref="B9" si="8">SUM(B10:B16)</f>
        <v>882595.46</v>
      </c>
      <c r="C9" s="425">
        <f t="shared" ref="C9:G9" si="9">SUM(C10:C16)</f>
        <v>991301.14999999991</v>
      </c>
      <c r="D9" s="798">
        <f>SUM(D10:D16)</f>
        <v>1033000</v>
      </c>
      <c r="E9" s="622">
        <f t="shared" ref="E9:F9" si="10">SUM(E10:E16)</f>
        <v>1033000</v>
      </c>
      <c r="F9" s="622">
        <f t="shared" si="10"/>
        <v>1033000</v>
      </c>
      <c r="G9" s="622">
        <f t="shared" si="9"/>
        <v>-4500</v>
      </c>
      <c r="H9" s="617">
        <f>SUM(H10:H16)</f>
        <v>1028500</v>
      </c>
    </row>
    <row r="10" spans="1:9" ht="15.75" x14ac:dyDescent="0.25">
      <c r="A10" s="354" t="s">
        <v>11</v>
      </c>
      <c r="B10" s="386">
        <v>18631.43</v>
      </c>
      <c r="C10" s="427">
        <v>17433.240000000002</v>
      </c>
      <c r="D10" s="816">
        <v>18000</v>
      </c>
      <c r="E10" s="624">
        <v>18000</v>
      </c>
      <c r="F10" s="624">
        <v>18000</v>
      </c>
      <c r="G10" s="388"/>
      <c r="H10" s="515">
        <f>F10+G10</f>
        <v>18000</v>
      </c>
    </row>
    <row r="11" spans="1:9" ht="15.75" x14ac:dyDescent="0.25">
      <c r="A11" s="354" t="s">
        <v>430</v>
      </c>
      <c r="B11" s="386">
        <v>41299.32</v>
      </c>
      <c r="C11" s="427">
        <v>18092.8</v>
      </c>
      <c r="D11" s="816">
        <v>35000</v>
      </c>
      <c r="E11" s="624">
        <v>35000</v>
      </c>
      <c r="F11" s="624">
        <v>35000</v>
      </c>
      <c r="G11" s="388">
        <v>-5000</v>
      </c>
      <c r="H11" s="515">
        <f t="shared" ref="H11:H16" si="11">F11+G11</f>
        <v>30000</v>
      </c>
    </row>
    <row r="12" spans="1:9" ht="15.75" x14ac:dyDescent="0.25">
      <c r="A12" s="354" t="s">
        <v>12</v>
      </c>
      <c r="B12" s="386">
        <v>133475.39000000001</v>
      </c>
      <c r="C12" s="427">
        <v>130135.51</v>
      </c>
      <c r="D12" s="816">
        <v>140000</v>
      </c>
      <c r="E12" s="624">
        <v>140000</v>
      </c>
      <c r="F12" s="624">
        <v>140000</v>
      </c>
      <c r="G12" s="388"/>
      <c r="H12" s="515">
        <f t="shared" si="11"/>
        <v>140000</v>
      </c>
    </row>
    <row r="13" spans="1:9" ht="15.75" x14ac:dyDescent="0.25">
      <c r="A13" s="354" t="s">
        <v>13</v>
      </c>
      <c r="B13" s="386">
        <v>11535.31</v>
      </c>
      <c r="C13" s="427">
        <v>12002.81</v>
      </c>
      <c r="D13" s="816">
        <v>10000</v>
      </c>
      <c r="E13" s="624">
        <v>10000</v>
      </c>
      <c r="F13" s="624">
        <v>10000</v>
      </c>
      <c r="G13" s="388"/>
      <c r="H13" s="515">
        <f t="shared" si="11"/>
        <v>10000</v>
      </c>
    </row>
    <row r="14" spans="1:9" ht="15.75" x14ac:dyDescent="0.25">
      <c r="A14" s="354" t="s">
        <v>14</v>
      </c>
      <c r="B14" s="386">
        <v>516938.75</v>
      </c>
      <c r="C14" s="427">
        <v>603904.31999999995</v>
      </c>
      <c r="D14" s="816">
        <v>630000</v>
      </c>
      <c r="E14" s="624">
        <v>630000</v>
      </c>
      <c r="F14" s="624">
        <v>630000</v>
      </c>
      <c r="G14" s="388"/>
      <c r="H14" s="515">
        <f t="shared" si="11"/>
        <v>630000</v>
      </c>
      <c r="I14" s="43"/>
    </row>
    <row r="15" spans="1:9" ht="15.75" x14ac:dyDescent="0.25">
      <c r="A15" s="354" t="s">
        <v>15</v>
      </c>
      <c r="B15" s="355">
        <v>160715.26</v>
      </c>
      <c r="C15" s="430">
        <v>191563.47</v>
      </c>
      <c r="D15" s="816">
        <v>200000</v>
      </c>
      <c r="E15" s="624">
        <v>200000</v>
      </c>
      <c r="F15" s="624">
        <v>200000</v>
      </c>
      <c r="G15" s="388"/>
      <c r="H15" s="515">
        <f t="shared" si="11"/>
        <v>200000</v>
      </c>
    </row>
    <row r="16" spans="1:9" ht="15.75" x14ac:dyDescent="0.25">
      <c r="A16" s="354" t="s">
        <v>594</v>
      </c>
      <c r="B16" s="387"/>
      <c r="C16" s="428">
        <v>18169</v>
      </c>
      <c r="D16" s="816">
        <v>0</v>
      </c>
      <c r="E16" s="624">
        <v>0</v>
      </c>
      <c r="F16" s="624">
        <v>0</v>
      </c>
      <c r="G16" s="810">
        <v>500</v>
      </c>
      <c r="H16" s="515">
        <f t="shared" si="11"/>
        <v>500</v>
      </c>
    </row>
    <row r="17" spans="1:10" s="401" customFormat="1" ht="18.75" x14ac:dyDescent="0.3">
      <c r="A17" s="356" t="s">
        <v>16</v>
      </c>
      <c r="B17" s="402">
        <f t="shared" ref="B17:H17" si="12">B18+B30+B53+B62</f>
        <v>8190544.2899999991</v>
      </c>
      <c r="C17" s="429">
        <f t="shared" si="12"/>
        <v>9073441.2100000009</v>
      </c>
      <c r="D17" s="799">
        <f t="shared" si="12"/>
        <v>9182120</v>
      </c>
      <c r="E17" s="625">
        <f t="shared" si="12"/>
        <v>9598092</v>
      </c>
      <c r="F17" s="625">
        <f t="shared" si="12"/>
        <v>9598092</v>
      </c>
      <c r="G17" s="625">
        <f t="shared" si="12"/>
        <v>-8740</v>
      </c>
      <c r="H17" s="402">
        <f t="shared" si="12"/>
        <v>9589352</v>
      </c>
    </row>
    <row r="18" spans="1:10" ht="15.75" x14ac:dyDescent="0.25">
      <c r="A18" s="349" t="s">
        <v>17</v>
      </c>
      <c r="B18" s="297">
        <f t="shared" ref="B18:H18" si="13">SUM(B19:B29)</f>
        <v>723631.45</v>
      </c>
      <c r="C18" s="425">
        <f t="shared" si="13"/>
        <v>930669.82</v>
      </c>
      <c r="D18" s="798">
        <f t="shared" si="13"/>
        <v>934050</v>
      </c>
      <c r="E18" s="622">
        <f t="shared" si="13"/>
        <v>944050</v>
      </c>
      <c r="F18" s="622">
        <f t="shared" si="13"/>
        <v>944050</v>
      </c>
      <c r="G18" s="622">
        <f t="shared" si="13"/>
        <v>10000</v>
      </c>
      <c r="H18" s="617">
        <f t="shared" si="13"/>
        <v>954050</v>
      </c>
    </row>
    <row r="19" spans="1:10" ht="15.75" x14ac:dyDescent="0.25">
      <c r="A19" s="350" t="s">
        <v>18</v>
      </c>
      <c r="B19" s="355">
        <v>98395.76</v>
      </c>
      <c r="C19" s="430">
        <v>65333.45</v>
      </c>
      <c r="D19" s="816">
        <v>70000</v>
      </c>
      <c r="E19" s="624">
        <v>70000</v>
      </c>
      <c r="F19" s="624">
        <v>70000</v>
      </c>
      <c r="G19" s="388">
        <v>20000</v>
      </c>
      <c r="H19" s="515">
        <f>F19+G19</f>
        <v>90000</v>
      </c>
    </row>
    <row r="20" spans="1:10" ht="15.75" x14ac:dyDescent="0.25">
      <c r="A20" s="350" t="s">
        <v>412</v>
      </c>
      <c r="B20" s="355">
        <v>20986.5</v>
      </c>
      <c r="C20" s="430">
        <v>4607</v>
      </c>
      <c r="D20" s="816">
        <v>20000</v>
      </c>
      <c r="E20" s="624">
        <v>20000</v>
      </c>
      <c r="F20" s="624">
        <v>20000</v>
      </c>
      <c r="G20" s="388">
        <v>-10000</v>
      </c>
      <c r="H20" s="515">
        <f t="shared" ref="H20:H29" si="14">F20+G20</f>
        <v>10000</v>
      </c>
    </row>
    <row r="21" spans="1:10" ht="15.75" x14ac:dyDescent="0.25">
      <c r="A21" s="350" t="s">
        <v>660</v>
      </c>
      <c r="B21" s="355">
        <v>63358</v>
      </c>
      <c r="C21" s="430">
        <v>32012.09</v>
      </c>
      <c r="D21" s="816"/>
      <c r="E21" s="624"/>
      <c r="F21" s="624"/>
      <c r="G21" s="388"/>
      <c r="H21" s="515">
        <f t="shared" si="14"/>
        <v>0</v>
      </c>
    </row>
    <row r="22" spans="1:10" ht="15.75" x14ac:dyDescent="0.25">
      <c r="A22" s="350" t="s">
        <v>19</v>
      </c>
      <c r="B22" s="355">
        <v>5172.24</v>
      </c>
      <c r="C22" s="430">
        <v>1429.1</v>
      </c>
      <c r="D22" s="816">
        <v>1650</v>
      </c>
      <c r="E22" s="624">
        <v>1650</v>
      </c>
      <c r="F22" s="624">
        <v>1650</v>
      </c>
      <c r="G22" s="388"/>
      <c r="H22" s="515">
        <f t="shared" si="14"/>
        <v>1650</v>
      </c>
    </row>
    <row r="23" spans="1:10" ht="15.75" x14ac:dyDescent="0.25">
      <c r="A23" s="350" t="s">
        <v>573</v>
      </c>
      <c r="B23" s="355">
        <f>433334.94+115.32</f>
        <v>433450.26</v>
      </c>
      <c r="C23" s="430">
        <v>725338.2</v>
      </c>
      <c r="D23" s="816">
        <v>750000</v>
      </c>
      <c r="E23" s="624">
        <v>750000</v>
      </c>
      <c r="F23" s="624">
        <v>750000</v>
      </c>
      <c r="G23" s="388"/>
      <c r="H23" s="515">
        <f t="shared" si="14"/>
        <v>750000</v>
      </c>
    </row>
    <row r="24" spans="1:10" s="392" customFormat="1" ht="15.75" x14ac:dyDescent="0.25">
      <c r="A24" s="350" t="s">
        <v>22</v>
      </c>
      <c r="B24" s="355">
        <v>26012.12</v>
      </c>
      <c r="C24" s="430">
        <v>23979.89</v>
      </c>
      <c r="D24" s="816">
        <v>13000</v>
      </c>
      <c r="E24" s="624">
        <v>13000</v>
      </c>
      <c r="F24" s="624">
        <v>13000</v>
      </c>
      <c r="G24" s="388"/>
      <c r="H24" s="515">
        <f t="shared" si="14"/>
        <v>13000</v>
      </c>
    </row>
    <row r="25" spans="1:10" ht="15.75" x14ac:dyDescent="0.25">
      <c r="A25" s="350" t="s">
        <v>23</v>
      </c>
      <c r="B25" s="355">
        <v>9167.25</v>
      </c>
      <c r="C25" s="430">
        <v>9711.51</v>
      </c>
      <c r="D25" s="816">
        <v>10000</v>
      </c>
      <c r="E25" s="624">
        <v>10000</v>
      </c>
      <c r="F25" s="624">
        <v>10000</v>
      </c>
      <c r="G25" s="388"/>
      <c r="H25" s="515">
        <f t="shared" si="14"/>
        <v>10000</v>
      </c>
    </row>
    <row r="26" spans="1:10" ht="15.75" x14ac:dyDescent="0.25">
      <c r="A26" s="350" t="s">
        <v>24</v>
      </c>
      <c r="B26" s="355">
        <v>5331.96</v>
      </c>
      <c r="C26" s="430">
        <v>4384.59</v>
      </c>
      <c r="D26" s="816">
        <v>5400</v>
      </c>
      <c r="E26" s="624">
        <v>5400</v>
      </c>
      <c r="F26" s="624">
        <v>5400</v>
      </c>
      <c r="G26" s="388"/>
      <c r="H26" s="515">
        <f t="shared" si="14"/>
        <v>5400</v>
      </c>
    </row>
    <row r="27" spans="1:10" ht="15.75" x14ac:dyDescent="0.25">
      <c r="A27" s="350" t="s">
        <v>25</v>
      </c>
      <c r="B27" s="355">
        <v>21322.1</v>
      </c>
      <c r="C27" s="430">
        <v>22065.4</v>
      </c>
      <c r="D27" s="816">
        <v>20000</v>
      </c>
      <c r="E27" s="624">
        <v>30000</v>
      </c>
      <c r="F27" s="624">
        <v>30000</v>
      </c>
      <c r="G27" s="388"/>
      <c r="H27" s="515">
        <f t="shared" si="14"/>
        <v>30000</v>
      </c>
      <c r="I27" s="43"/>
      <c r="J27" s="43"/>
    </row>
    <row r="28" spans="1:10" ht="15.75" x14ac:dyDescent="0.25">
      <c r="A28" s="350" t="s">
        <v>26</v>
      </c>
      <c r="B28" s="355">
        <v>30726.13</v>
      </c>
      <c r="C28" s="430">
        <v>33867.339999999997</v>
      </c>
      <c r="D28" s="816">
        <v>34000</v>
      </c>
      <c r="E28" s="624">
        <v>34000</v>
      </c>
      <c r="F28" s="624">
        <v>34000</v>
      </c>
      <c r="G28" s="388"/>
      <c r="H28" s="515">
        <f t="shared" si="14"/>
        <v>34000</v>
      </c>
      <c r="I28" s="43"/>
      <c r="J28" s="43"/>
    </row>
    <row r="29" spans="1:10" s="392" customFormat="1" ht="15.75" x14ac:dyDescent="0.25">
      <c r="A29" s="353" t="s">
        <v>28</v>
      </c>
      <c r="B29" s="357">
        <v>9709.1299999999992</v>
      </c>
      <c r="C29" s="431">
        <v>7941.25</v>
      </c>
      <c r="D29" s="817">
        <v>10000</v>
      </c>
      <c r="E29" s="626">
        <v>10000</v>
      </c>
      <c r="F29" s="626">
        <v>10000</v>
      </c>
      <c r="G29" s="810"/>
      <c r="H29" s="807">
        <f t="shared" si="14"/>
        <v>10000</v>
      </c>
      <c r="I29" s="518"/>
      <c r="J29" s="518"/>
    </row>
    <row r="30" spans="1:10" s="391" customFormat="1" ht="15.75" x14ac:dyDescent="0.25">
      <c r="A30" s="349" t="s">
        <v>29</v>
      </c>
      <c r="B30" s="297">
        <f t="shared" ref="B30:H30" si="15">SUM(B31:B52)</f>
        <v>1510585.3</v>
      </c>
      <c r="C30" s="425">
        <f t="shared" si="15"/>
        <v>1131556.1500000001</v>
      </c>
      <c r="D30" s="798">
        <f t="shared" si="15"/>
        <v>1489400</v>
      </c>
      <c r="E30" s="622">
        <f t="shared" si="15"/>
        <v>1501100</v>
      </c>
      <c r="F30" s="622">
        <f t="shared" si="15"/>
        <v>1501100</v>
      </c>
      <c r="G30" s="622">
        <f t="shared" si="15"/>
        <v>63353</v>
      </c>
      <c r="H30" s="617">
        <f t="shared" si="15"/>
        <v>1564453</v>
      </c>
      <c r="I30" s="519"/>
      <c r="J30" s="519"/>
    </row>
    <row r="31" spans="1:10" ht="15.75" x14ac:dyDescent="0.25">
      <c r="A31" s="350" t="s">
        <v>30</v>
      </c>
      <c r="B31" s="355">
        <v>1800</v>
      </c>
      <c r="C31" s="430">
        <v>900</v>
      </c>
      <c r="D31" s="816">
        <v>2000</v>
      </c>
      <c r="E31" s="624">
        <v>2000</v>
      </c>
      <c r="F31" s="624">
        <v>2000</v>
      </c>
      <c r="G31" s="388"/>
      <c r="H31" s="515">
        <f>F31+G31</f>
        <v>2000</v>
      </c>
      <c r="I31" s="43"/>
      <c r="J31" s="43"/>
    </row>
    <row r="32" spans="1:10" ht="15.75" x14ac:dyDescent="0.25">
      <c r="A32" s="350" t="s">
        <v>31</v>
      </c>
      <c r="B32" s="298">
        <v>24546.5</v>
      </c>
      <c r="C32" s="432">
        <v>23867</v>
      </c>
      <c r="D32" s="816">
        <v>25000</v>
      </c>
      <c r="E32" s="624">
        <v>25000</v>
      </c>
      <c r="F32" s="624">
        <v>25000</v>
      </c>
      <c r="G32" s="388"/>
      <c r="H32" s="515">
        <f t="shared" ref="H32:H51" si="16">F32+G32</f>
        <v>25000</v>
      </c>
      <c r="I32" s="43"/>
      <c r="J32" s="43"/>
    </row>
    <row r="33" spans="1:10" ht="15.75" x14ac:dyDescent="0.25">
      <c r="A33" s="350" t="s">
        <v>32</v>
      </c>
      <c r="B33" s="355">
        <v>6660</v>
      </c>
      <c r="C33" s="430">
        <v>5955</v>
      </c>
      <c r="D33" s="816">
        <v>7000</v>
      </c>
      <c r="E33" s="624">
        <v>7000</v>
      </c>
      <c r="F33" s="624">
        <v>7000</v>
      </c>
      <c r="G33" s="388"/>
      <c r="H33" s="515">
        <f t="shared" si="16"/>
        <v>7000</v>
      </c>
      <c r="I33" s="43"/>
      <c r="J33" s="43"/>
    </row>
    <row r="34" spans="1:10" ht="15.75" x14ac:dyDescent="0.25">
      <c r="A34" s="350" t="s">
        <v>569</v>
      </c>
      <c r="B34" s="355">
        <v>1480</v>
      </c>
      <c r="C34" s="430">
        <v>1060</v>
      </c>
      <c r="D34" s="816">
        <v>1500</v>
      </c>
      <c r="E34" s="624">
        <v>1500</v>
      </c>
      <c r="F34" s="624">
        <v>1500</v>
      </c>
      <c r="G34" s="388"/>
      <c r="H34" s="515">
        <f t="shared" si="16"/>
        <v>1500</v>
      </c>
      <c r="I34" s="43"/>
      <c r="J34" s="43"/>
    </row>
    <row r="35" spans="1:10" ht="15.75" x14ac:dyDescent="0.25">
      <c r="A35" s="350" t="s">
        <v>34</v>
      </c>
      <c r="B35" s="355">
        <v>490</v>
      </c>
      <c r="C35" s="430">
        <v>711</v>
      </c>
      <c r="D35" s="816">
        <v>1000</v>
      </c>
      <c r="E35" s="624">
        <v>1000</v>
      </c>
      <c r="F35" s="624">
        <v>1000</v>
      </c>
      <c r="G35" s="388"/>
      <c r="H35" s="515">
        <f t="shared" si="16"/>
        <v>1000</v>
      </c>
      <c r="I35" s="43"/>
      <c r="J35" s="43"/>
    </row>
    <row r="36" spans="1:10" ht="15.75" x14ac:dyDescent="0.25">
      <c r="A36" s="350" t="s">
        <v>35</v>
      </c>
      <c r="B36" s="355">
        <v>29828</v>
      </c>
      <c r="C36" s="430">
        <v>28188</v>
      </c>
      <c r="D36" s="816">
        <v>30000</v>
      </c>
      <c r="E36" s="624">
        <v>30000</v>
      </c>
      <c r="F36" s="624">
        <v>30000</v>
      </c>
      <c r="G36" s="388"/>
      <c r="H36" s="515">
        <f t="shared" si="16"/>
        <v>30000</v>
      </c>
      <c r="I36" s="43"/>
      <c r="J36" s="43"/>
    </row>
    <row r="37" spans="1:10" ht="15.75" x14ac:dyDescent="0.25">
      <c r="A37" s="350" t="s">
        <v>36</v>
      </c>
      <c r="B37" s="355">
        <v>13888.98</v>
      </c>
      <c r="C37" s="430">
        <v>13453.61</v>
      </c>
      <c r="D37" s="816">
        <v>15000</v>
      </c>
      <c r="E37" s="624">
        <v>15000</v>
      </c>
      <c r="F37" s="624">
        <v>15000</v>
      </c>
      <c r="G37" s="388"/>
      <c r="H37" s="515">
        <f t="shared" si="16"/>
        <v>15000</v>
      </c>
      <c r="I37" s="43"/>
      <c r="J37" s="43"/>
    </row>
    <row r="38" spans="1:10" ht="15.75" x14ac:dyDescent="0.25">
      <c r="A38" s="350" t="s">
        <v>427</v>
      </c>
      <c r="B38" s="355">
        <v>11708.69</v>
      </c>
      <c r="C38" s="430">
        <v>2347.31</v>
      </c>
      <c r="D38" s="816">
        <v>6000</v>
      </c>
      <c r="E38" s="624">
        <v>6000</v>
      </c>
      <c r="F38" s="624">
        <v>6000</v>
      </c>
      <c r="G38" s="388"/>
      <c r="H38" s="515">
        <f t="shared" si="16"/>
        <v>6000</v>
      </c>
      <c r="I38" s="43"/>
      <c r="J38" s="43"/>
    </row>
    <row r="39" spans="1:10" ht="15.75" x14ac:dyDescent="0.25">
      <c r="A39" s="350" t="s">
        <v>38</v>
      </c>
      <c r="B39" s="298">
        <v>7549.72</v>
      </c>
      <c r="C39" s="432">
        <v>20567.89</v>
      </c>
      <c r="D39" s="816">
        <v>15000</v>
      </c>
      <c r="E39" s="624">
        <v>15000</v>
      </c>
      <c r="F39" s="624">
        <v>15000</v>
      </c>
      <c r="G39" s="388"/>
      <c r="H39" s="515">
        <f t="shared" si="16"/>
        <v>15000</v>
      </c>
      <c r="I39" s="43"/>
      <c r="J39" s="43"/>
    </row>
    <row r="40" spans="1:10" ht="15.75" x14ac:dyDescent="0.25">
      <c r="A40" s="350" t="s">
        <v>39</v>
      </c>
      <c r="B40" s="298">
        <v>11152.72</v>
      </c>
      <c r="C40" s="432">
        <v>4801.8599999999997</v>
      </c>
      <c r="D40" s="816">
        <v>5000</v>
      </c>
      <c r="E40" s="624">
        <v>5000</v>
      </c>
      <c r="F40" s="624">
        <v>5000</v>
      </c>
      <c r="G40" s="388"/>
      <c r="H40" s="515">
        <f t="shared" si="16"/>
        <v>5000</v>
      </c>
      <c r="I40" s="43"/>
      <c r="J40" s="43"/>
    </row>
    <row r="41" spans="1:10" ht="15.75" x14ac:dyDescent="0.25">
      <c r="A41" s="358" t="s">
        <v>41</v>
      </c>
      <c r="B41" s="298">
        <v>15703.98</v>
      </c>
      <c r="C41" s="432">
        <v>15194.57</v>
      </c>
      <c r="D41" s="816">
        <v>16000</v>
      </c>
      <c r="E41" s="624">
        <v>16000</v>
      </c>
      <c r="F41" s="624">
        <v>16000</v>
      </c>
      <c r="G41" s="388"/>
      <c r="H41" s="515">
        <f t="shared" si="16"/>
        <v>16000</v>
      </c>
    </row>
    <row r="42" spans="1:10" ht="15.75" x14ac:dyDescent="0.25">
      <c r="A42" s="350" t="s">
        <v>44</v>
      </c>
      <c r="B42" s="355">
        <v>90334.06</v>
      </c>
      <c r="C42" s="430">
        <v>8517</v>
      </c>
      <c r="D42" s="816">
        <v>6000</v>
      </c>
      <c r="E42" s="624">
        <v>3000</v>
      </c>
      <c r="F42" s="624">
        <v>3000</v>
      </c>
      <c r="G42" s="388"/>
      <c r="H42" s="515">
        <f t="shared" si="16"/>
        <v>3000</v>
      </c>
    </row>
    <row r="43" spans="1:10" ht="15.75" x14ac:dyDescent="0.25">
      <c r="A43" s="350" t="s">
        <v>45</v>
      </c>
      <c r="B43" s="355">
        <v>61625</v>
      </c>
      <c r="C43" s="430">
        <v>23683.49</v>
      </c>
      <c r="D43" s="816">
        <v>0</v>
      </c>
      <c r="E43" s="624">
        <v>0</v>
      </c>
      <c r="F43" s="624">
        <v>0</v>
      </c>
      <c r="G43" s="388"/>
      <c r="H43" s="515">
        <f t="shared" si="16"/>
        <v>0</v>
      </c>
    </row>
    <row r="44" spans="1:10" ht="15.75" x14ac:dyDescent="0.25">
      <c r="A44" s="350" t="s">
        <v>461</v>
      </c>
      <c r="B44" s="355">
        <v>2002.95</v>
      </c>
      <c r="C44" s="430">
        <v>2966.28</v>
      </c>
      <c r="D44" s="816">
        <v>2500</v>
      </c>
      <c r="E44" s="624">
        <v>2500</v>
      </c>
      <c r="F44" s="624">
        <v>2500</v>
      </c>
      <c r="G44" s="388"/>
      <c r="H44" s="515">
        <f t="shared" si="16"/>
        <v>2500</v>
      </c>
    </row>
    <row r="45" spans="1:10" ht="15.75" x14ac:dyDescent="0.25">
      <c r="A45" s="350" t="s">
        <v>429</v>
      </c>
      <c r="B45" s="355">
        <v>5141</v>
      </c>
      <c r="C45" s="430">
        <v>0</v>
      </c>
      <c r="D45" s="816">
        <v>6000</v>
      </c>
      <c r="E45" s="624">
        <v>6000</v>
      </c>
      <c r="F45" s="624">
        <v>6000</v>
      </c>
      <c r="G45" s="388"/>
      <c r="H45" s="515">
        <f t="shared" si="16"/>
        <v>6000</v>
      </c>
    </row>
    <row r="46" spans="1:10" ht="15.75" x14ac:dyDescent="0.25">
      <c r="A46" s="350" t="s">
        <v>51</v>
      </c>
      <c r="B46" s="355">
        <v>12868.6</v>
      </c>
      <c r="C46" s="430">
        <v>14113.4</v>
      </c>
      <c r="D46" s="816">
        <v>15000</v>
      </c>
      <c r="E46" s="624">
        <v>5000</v>
      </c>
      <c r="F46" s="624">
        <v>5000</v>
      </c>
      <c r="G46" s="388"/>
      <c r="H46" s="515">
        <f t="shared" si="16"/>
        <v>5000</v>
      </c>
    </row>
    <row r="47" spans="1:10" ht="15.75" x14ac:dyDescent="0.25">
      <c r="A47" s="350" t="s">
        <v>431</v>
      </c>
      <c r="B47" s="298">
        <v>361882.82</v>
      </c>
      <c r="C47" s="432">
        <v>374590.32</v>
      </c>
      <c r="D47" s="816">
        <v>390000</v>
      </c>
      <c r="E47" s="624">
        <v>390000</v>
      </c>
      <c r="F47" s="624">
        <v>390000</v>
      </c>
      <c r="G47" s="388">
        <v>-16200</v>
      </c>
      <c r="H47" s="515">
        <f t="shared" si="16"/>
        <v>373800</v>
      </c>
    </row>
    <row r="48" spans="1:10" ht="15.75" x14ac:dyDescent="0.25">
      <c r="A48" s="350" t="s">
        <v>477</v>
      </c>
      <c r="B48" s="298">
        <v>179257.42</v>
      </c>
      <c r="C48" s="432">
        <v>180826.42</v>
      </c>
      <c r="D48" s="816">
        <v>260000</v>
      </c>
      <c r="E48" s="624">
        <v>260000</v>
      </c>
      <c r="F48" s="624">
        <v>260000</v>
      </c>
      <c r="G48" s="388">
        <v>-60000</v>
      </c>
      <c r="H48" s="515">
        <f t="shared" si="16"/>
        <v>200000</v>
      </c>
    </row>
    <row r="49" spans="1:9" ht="15.75" x14ac:dyDescent="0.25">
      <c r="A49" s="350" t="s">
        <v>435</v>
      </c>
      <c r="B49" s="298">
        <v>7139.45</v>
      </c>
      <c r="C49" s="432">
        <v>5763.65</v>
      </c>
      <c r="D49" s="816">
        <v>12000</v>
      </c>
      <c r="E49" s="624">
        <v>12000</v>
      </c>
      <c r="F49" s="624">
        <v>12000</v>
      </c>
      <c r="G49" s="388"/>
      <c r="H49" s="515">
        <f t="shared" si="16"/>
        <v>12000</v>
      </c>
    </row>
    <row r="50" spans="1:9" ht="15.75" x14ac:dyDescent="0.25">
      <c r="A50" s="350" t="s">
        <v>696</v>
      </c>
      <c r="B50" s="298">
        <v>283303.61</v>
      </c>
      <c r="C50" s="432">
        <v>251867.39</v>
      </c>
      <c r="D50" s="816">
        <v>393700</v>
      </c>
      <c r="E50" s="624">
        <v>418400</v>
      </c>
      <c r="F50" s="624">
        <v>418400</v>
      </c>
      <c r="G50" s="388">
        <v>63568</v>
      </c>
      <c r="H50" s="515">
        <f t="shared" si="16"/>
        <v>481968</v>
      </c>
    </row>
    <row r="51" spans="1:9" ht="15.75" x14ac:dyDescent="0.25">
      <c r="A51" s="350" t="s">
        <v>474</v>
      </c>
      <c r="B51" s="298">
        <v>381535.8</v>
      </c>
      <c r="C51" s="432">
        <v>151437.96</v>
      </c>
      <c r="D51" s="816">
        <v>279700</v>
      </c>
      <c r="E51" s="624">
        <v>279700</v>
      </c>
      <c r="F51" s="624">
        <v>279700</v>
      </c>
      <c r="G51" s="388">
        <v>75985</v>
      </c>
      <c r="H51" s="515">
        <f t="shared" si="16"/>
        <v>355685</v>
      </c>
    </row>
    <row r="52" spans="1:9" ht="15.75" x14ac:dyDescent="0.25">
      <c r="A52" s="350" t="s">
        <v>55</v>
      </c>
      <c r="B52" s="357">
        <v>686</v>
      </c>
      <c r="C52" s="431">
        <v>744</v>
      </c>
      <c r="D52" s="817">
        <v>1000</v>
      </c>
      <c r="E52" s="626">
        <v>1000</v>
      </c>
      <c r="F52" s="626">
        <v>1000</v>
      </c>
      <c r="G52" s="810"/>
      <c r="H52" s="807">
        <f>F52+G52</f>
        <v>1000</v>
      </c>
    </row>
    <row r="53" spans="1:9" ht="15.75" x14ac:dyDescent="0.25">
      <c r="A53" s="352" t="s">
        <v>614</v>
      </c>
      <c r="B53" s="297">
        <f t="shared" ref="B53:G53" si="17">SUM(B54:B61)</f>
        <v>300480.3</v>
      </c>
      <c r="C53" s="425">
        <f t="shared" si="17"/>
        <v>293230.29000000004</v>
      </c>
      <c r="D53" s="798">
        <f t="shared" si="17"/>
        <v>162000</v>
      </c>
      <c r="E53" s="622">
        <f t="shared" si="17"/>
        <v>174000</v>
      </c>
      <c r="F53" s="622">
        <f t="shared" si="17"/>
        <v>174000</v>
      </c>
      <c r="G53" s="622">
        <f t="shared" si="17"/>
        <v>-30000</v>
      </c>
      <c r="H53" s="617">
        <f t="shared" ref="H53" si="18">SUM(H54:H61)</f>
        <v>144000</v>
      </c>
    </row>
    <row r="54" spans="1:9" ht="15.75" x14ac:dyDescent="0.25">
      <c r="A54" s="350" t="s">
        <v>664</v>
      </c>
      <c r="B54" s="298">
        <v>194989.06</v>
      </c>
      <c r="C54" s="432">
        <v>176645.04</v>
      </c>
      <c r="D54" s="803">
        <v>100000</v>
      </c>
      <c r="E54" s="388">
        <v>100000</v>
      </c>
      <c r="F54" s="388">
        <v>100000</v>
      </c>
      <c r="G54" s="388">
        <v>-45000</v>
      </c>
      <c r="H54" s="515">
        <f>F54+G54</f>
        <v>55000</v>
      </c>
    </row>
    <row r="55" spans="1:9" ht="15.75" x14ac:dyDescent="0.25">
      <c r="A55" s="350" t="s">
        <v>570</v>
      </c>
      <c r="B55" s="298">
        <v>3691.21</v>
      </c>
      <c r="C55" s="432"/>
      <c r="D55" s="803"/>
      <c r="E55" s="388">
        <v>0</v>
      </c>
      <c r="F55" s="388">
        <v>0</v>
      </c>
      <c r="G55" s="388"/>
      <c r="H55" s="515">
        <f t="shared" ref="H55:H61" si="19">F55+G55</f>
        <v>0</v>
      </c>
    </row>
    <row r="56" spans="1:9" ht="15.75" x14ac:dyDescent="0.25">
      <c r="A56" s="350" t="s">
        <v>428</v>
      </c>
      <c r="B56" s="298">
        <v>21546.03</v>
      </c>
      <c r="C56" s="432">
        <v>30939</v>
      </c>
      <c r="D56" s="803">
        <v>30000</v>
      </c>
      <c r="E56" s="388">
        <v>30000</v>
      </c>
      <c r="F56" s="388">
        <v>30000</v>
      </c>
      <c r="G56" s="388"/>
      <c r="H56" s="515">
        <f t="shared" si="19"/>
        <v>30000</v>
      </c>
    </row>
    <row r="57" spans="1:9" ht="15.75" x14ac:dyDescent="0.25">
      <c r="A57" s="350" t="s">
        <v>465</v>
      </c>
      <c r="B57" s="298">
        <v>3844.82</v>
      </c>
      <c r="C57" s="432">
        <v>11695.16</v>
      </c>
      <c r="D57" s="803">
        <v>11000</v>
      </c>
      <c r="E57" s="388">
        <v>11000</v>
      </c>
      <c r="F57" s="388">
        <v>11000</v>
      </c>
      <c r="G57" s="388"/>
      <c r="H57" s="515">
        <f t="shared" si="19"/>
        <v>11000</v>
      </c>
    </row>
    <row r="58" spans="1:9" ht="15.75" x14ac:dyDescent="0.25">
      <c r="A58" s="350" t="s">
        <v>58</v>
      </c>
      <c r="B58" s="298">
        <v>2501.5700000000002</v>
      </c>
      <c r="C58" s="432">
        <v>550.30999999999995</v>
      </c>
      <c r="D58" s="803">
        <v>500</v>
      </c>
      <c r="E58" s="388">
        <v>2500</v>
      </c>
      <c r="F58" s="388">
        <v>2500</v>
      </c>
      <c r="G58" s="388"/>
      <c r="H58" s="515">
        <f t="shared" si="19"/>
        <v>2500</v>
      </c>
    </row>
    <row r="59" spans="1:9" ht="15.75" x14ac:dyDescent="0.25">
      <c r="A59" s="350" t="s">
        <v>663</v>
      </c>
      <c r="B59" s="298">
        <v>29808.27</v>
      </c>
      <c r="C59" s="432">
        <v>43424.160000000003</v>
      </c>
      <c r="D59" s="803">
        <v>20000</v>
      </c>
      <c r="E59" s="388">
        <v>30000</v>
      </c>
      <c r="F59" s="388">
        <v>30000</v>
      </c>
      <c r="G59" s="388">
        <v>15000</v>
      </c>
      <c r="H59" s="515">
        <f t="shared" si="19"/>
        <v>45000</v>
      </c>
    </row>
    <row r="60" spans="1:9" ht="15.75" x14ac:dyDescent="0.25">
      <c r="A60" s="350" t="s">
        <v>661</v>
      </c>
      <c r="B60" s="298">
        <v>42991.91</v>
      </c>
      <c r="C60" s="432">
        <v>29522.79</v>
      </c>
      <c r="D60" s="803"/>
      <c r="E60" s="388"/>
      <c r="F60" s="388"/>
      <c r="G60" s="388"/>
      <c r="H60" s="515">
        <f t="shared" si="19"/>
        <v>0</v>
      </c>
    </row>
    <row r="61" spans="1:9" ht="15.75" x14ac:dyDescent="0.25">
      <c r="A61" s="350" t="s">
        <v>62</v>
      </c>
      <c r="B61" s="298">
        <v>1107.43</v>
      </c>
      <c r="C61" s="432">
        <v>453.83</v>
      </c>
      <c r="D61" s="803">
        <v>500</v>
      </c>
      <c r="E61" s="388">
        <v>500</v>
      </c>
      <c r="F61" s="388">
        <v>500</v>
      </c>
      <c r="G61" s="388"/>
      <c r="H61" s="515">
        <f t="shared" si="19"/>
        <v>500</v>
      </c>
    </row>
    <row r="62" spans="1:9" s="391" customFormat="1" ht="15.75" x14ac:dyDescent="0.25">
      <c r="A62" s="389" t="s">
        <v>66</v>
      </c>
      <c r="B62" s="390">
        <f t="shared" ref="B62:H62" si="20">SUM(B63:B107)</f>
        <v>5655847.2399999993</v>
      </c>
      <c r="C62" s="433">
        <f t="shared" si="20"/>
        <v>6717984.9500000002</v>
      </c>
      <c r="D62" s="800">
        <f t="shared" si="20"/>
        <v>6596670</v>
      </c>
      <c r="E62" s="627">
        <f t="shared" si="20"/>
        <v>6978942</v>
      </c>
      <c r="F62" s="627">
        <f t="shared" si="20"/>
        <v>6978942</v>
      </c>
      <c r="G62" s="627">
        <f t="shared" si="20"/>
        <v>-52093</v>
      </c>
      <c r="H62" s="618">
        <f t="shared" si="20"/>
        <v>6926849</v>
      </c>
    </row>
    <row r="63" spans="1:9" ht="15.75" x14ac:dyDescent="0.25">
      <c r="A63" s="350" t="s">
        <v>68</v>
      </c>
      <c r="B63" s="298">
        <v>15952.24</v>
      </c>
      <c r="C63" s="432">
        <v>4855.0200000000004</v>
      </c>
      <c r="D63" s="803">
        <v>20000</v>
      </c>
      <c r="E63" s="388">
        <v>38000</v>
      </c>
      <c r="F63" s="388">
        <v>38000</v>
      </c>
      <c r="G63" s="388"/>
      <c r="H63" s="515">
        <f>F63+G63</f>
        <v>38000</v>
      </c>
    </row>
    <row r="64" spans="1:9" ht="15.75" x14ac:dyDescent="0.25">
      <c r="A64" s="350" t="s">
        <v>548</v>
      </c>
      <c r="B64" s="298">
        <f>1500+600</f>
        <v>2100</v>
      </c>
      <c r="C64" s="432">
        <v>1000</v>
      </c>
      <c r="D64" s="803"/>
      <c r="E64" s="388">
        <v>0</v>
      </c>
      <c r="F64" s="388">
        <v>0</v>
      </c>
      <c r="G64" s="388">
        <v>2000</v>
      </c>
      <c r="H64" s="515">
        <f t="shared" ref="H64:H107" si="21">F64+G64</f>
        <v>2000</v>
      </c>
      <c r="I64" s="43"/>
    </row>
    <row r="65" spans="1:9" ht="15.75" x14ac:dyDescent="0.25">
      <c r="A65" s="350" t="s">
        <v>448</v>
      </c>
      <c r="B65" s="298">
        <v>400</v>
      </c>
      <c r="C65" s="432"/>
      <c r="D65" s="803"/>
      <c r="E65" s="388">
        <v>0</v>
      </c>
      <c r="F65" s="388">
        <v>0</v>
      </c>
      <c r="G65" s="388"/>
      <c r="H65" s="515">
        <f t="shared" si="21"/>
        <v>0</v>
      </c>
    </row>
    <row r="66" spans="1:9" ht="15.75" x14ac:dyDescent="0.25">
      <c r="A66" s="350" t="s">
        <v>451</v>
      </c>
      <c r="B66" s="298">
        <v>983.35</v>
      </c>
      <c r="C66" s="432">
        <v>1400</v>
      </c>
      <c r="D66" s="803"/>
      <c r="E66" s="388">
        <v>0</v>
      </c>
      <c r="F66" s="388">
        <v>0</v>
      </c>
      <c r="G66" s="388">
        <v>1400</v>
      </c>
      <c r="H66" s="515">
        <f t="shared" si="21"/>
        <v>1400</v>
      </c>
    </row>
    <row r="67" spans="1:9" ht="15.75" x14ac:dyDescent="0.25">
      <c r="A67" s="350" t="s">
        <v>549</v>
      </c>
      <c r="B67" s="298">
        <v>900</v>
      </c>
      <c r="C67" s="432"/>
      <c r="D67" s="803"/>
      <c r="E67" s="388">
        <v>0</v>
      </c>
      <c r="F67" s="388">
        <v>0</v>
      </c>
      <c r="G67" s="388"/>
      <c r="H67" s="515">
        <f t="shared" si="21"/>
        <v>0</v>
      </c>
    </row>
    <row r="68" spans="1:9" ht="15.75" x14ac:dyDescent="0.25">
      <c r="A68" s="350" t="s">
        <v>466</v>
      </c>
      <c r="B68" s="298">
        <v>7784</v>
      </c>
      <c r="C68" s="432"/>
      <c r="D68" s="803"/>
      <c r="E68" s="388">
        <v>0</v>
      </c>
      <c r="F68" s="388">
        <v>0</v>
      </c>
      <c r="G68" s="388"/>
      <c r="H68" s="515">
        <f t="shared" si="21"/>
        <v>0</v>
      </c>
    </row>
    <row r="69" spans="1:9" ht="15.75" x14ac:dyDescent="0.25">
      <c r="A69" s="350" t="s">
        <v>575</v>
      </c>
      <c r="B69" s="298">
        <v>1600</v>
      </c>
      <c r="C69" s="432"/>
      <c r="D69" s="803"/>
      <c r="E69" s="388">
        <v>0</v>
      </c>
      <c r="F69" s="388">
        <v>0</v>
      </c>
      <c r="G69" s="388"/>
      <c r="H69" s="515">
        <f t="shared" si="21"/>
        <v>0</v>
      </c>
    </row>
    <row r="70" spans="1:9" ht="15.75" x14ac:dyDescent="0.25">
      <c r="A70" s="350" t="s">
        <v>566</v>
      </c>
      <c r="B70" s="298">
        <v>29213.37</v>
      </c>
      <c r="C70" s="432">
        <v>6754.42</v>
      </c>
      <c r="D70" s="803"/>
      <c r="E70" s="388">
        <v>0</v>
      </c>
      <c r="F70" s="388">
        <v>0</v>
      </c>
      <c r="G70" s="388"/>
      <c r="H70" s="515">
        <f t="shared" si="21"/>
        <v>0</v>
      </c>
    </row>
    <row r="71" spans="1:9" ht="15.75" x14ac:dyDescent="0.25">
      <c r="A71" s="350" t="s">
        <v>72</v>
      </c>
      <c r="B71" s="298">
        <v>1300</v>
      </c>
      <c r="C71" s="432"/>
      <c r="D71" s="803"/>
      <c r="E71" s="388">
        <v>0</v>
      </c>
      <c r="F71" s="388">
        <v>0</v>
      </c>
      <c r="G71" s="388"/>
      <c r="H71" s="515">
        <f t="shared" si="21"/>
        <v>0</v>
      </c>
    </row>
    <row r="72" spans="1:9" ht="15.75" x14ac:dyDescent="0.25">
      <c r="A72" s="350" t="s">
        <v>449</v>
      </c>
      <c r="B72" s="298"/>
      <c r="C72" s="432"/>
      <c r="D72" s="803"/>
      <c r="E72" s="388">
        <v>0</v>
      </c>
      <c r="F72" s="388">
        <v>0</v>
      </c>
      <c r="G72" s="388">
        <v>1300</v>
      </c>
      <c r="H72" s="515">
        <f t="shared" si="21"/>
        <v>1300</v>
      </c>
    </row>
    <row r="73" spans="1:9" ht="15.75" x14ac:dyDescent="0.25">
      <c r="A73" s="350" t="s">
        <v>710</v>
      </c>
      <c r="B73" s="298"/>
      <c r="C73" s="432">
        <v>5000</v>
      </c>
      <c r="D73" s="803"/>
      <c r="E73" s="388">
        <v>0</v>
      </c>
      <c r="F73" s="388">
        <v>0</v>
      </c>
      <c r="G73" s="388"/>
      <c r="H73" s="515">
        <f t="shared" si="21"/>
        <v>0</v>
      </c>
    </row>
    <row r="74" spans="1:9" ht="15.75" x14ac:dyDescent="0.25">
      <c r="A74" s="358" t="s">
        <v>436</v>
      </c>
      <c r="B74" s="298">
        <v>36049.879999999997</v>
      </c>
      <c r="C74" s="432">
        <v>39633.26</v>
      </c>
      <c r="D74" s="803">
        <v>40000</v>
      </c>
      <c r="E74" s="388">
        <v>40000</v>
      </c>
      <c r="F74" s="388">
        <v>40000</v>
      </c>
      <c r="G74" s="388"/>
      <c r="H74" s="515">
        <f t="shared" si="21"/>
        <v>40000</v>
      </c>
    </row>
    <row r="75" spans="1:9" ht="15.75" x14ac:dyDescent="0.25">
      <c r="A75" s="358" t="s">
        <v>621</v>
      </c>
      <c r="B75" s="298"/>
      <c r="C75" s="432"/>
      <c r="D75" s="803"/>
      <c r="E75" s="388">
        <v>24440</v>
      </c>
      <c r="F75" s="388">
        <v>24440</v>
      </c>
      <c r="G75" s="388"/>
      <c r="H75" s="515">
        <f t="shared" si="21"/>
        <v>24440</v>
      </c>
    </row>
    <row r="76" spans="1:9" ht="15.75" x14ac:dyDescent="0.25">
      <c r="A76" s="358" t="s">
        <v>622</v>
      </c>
      <c r="B76" s="298"/>
      <c r="C76" s="432"/>
      <c r="D76" s="803"/>
      <c r="E76" s="388">
        <v>1460</v>
      </c>
      <c r="F76" s="388">
        <v>1460</v>
      </c>
      <c r="G76" s="388">
        <v>-1460</v>
      </c>
      <c r="H76" s="515">
        <f t="shared" si="21"/>
        <v>0</v>
      </c>
    </row>
    <row r="77" spans="1:9" ht="15.75" x14ac:dyDescent="0.25">
      <c r="A77" s="358" t="s">
        <v>473</v>
      </c>
      <c r="B77" s="298">
        <v>23.94</v>
      </c>
      <c r="C77" s="432"/>
      <c r="D77" s="803"/>
      <c r="E77" s="388">
        <v>0</v>
      </c>
      <c r="F77" s="388">
        <v>0</v>
      </c>
      <c r="G77" s="388"/>
      <c r="H77" s="515">
        <f t="shared" si="21"/>
        <v>0</v>
      </c>
    </row>
    <row r="78" spans="1:9" ht="15.75" x14ac:dyDescent="0.25">
      <c r="A78" s="358" t="s">
        <v>470</v>
      </c>
      <c r="B78" s="298">
        <v>23811.279999999999</v>
      </c>
      <c r="C78" s="432">
        <v>23596.45</v>
      </c>
      <c r="D78" s="803"/>
      <c r="E78" s="388">
        <v>0</v>
      </c>
      <c r="F78" s="388">
        <v>0</v>
      </c>
      <c r="G78" s="388"/>
      <c r="H78" s="515">
        <f t="shared" si="21"/>
        <v>0</v>
      </c>
      <c r="I78" s="43"/>
    </row>
    <row r="79" spans="1:9" ht="15.75" x14ac:dyDescent="0.25">
      <c r="A79" s="350" t="s">
        <v>464</v>
      </c>
      <c r="B79" s="298">
        <v>1361.06</v>
      </c>
      <c r="C79" s="432">
        <v>2991.56</v>
      </c>
      <c r="D79" s="803">
        <v>2000</v>
      </c>
      <c r="E79" s="388">
        <v>3000</v>
      </c>
      <c r="F79" s="388">
        <v>3000</v>
      </c>
      <c r="G79" s="388">
        <v>3000</v>
      </c>
      <c r="H79" s="515">
        <f t="shared" si="21"/>
        <v>6000</v>
      </c>
      <c r="I79" s="43"/>
    </row>
    <row r="80" spans="1:9" ht="15.75" x14ac:dyDescent="0.25">
      <c r="A80" s="350" t="s">
        <v>462</v>
      </c>
      <c r="B80" s="298">
        <v>182551.67999999999</v>
      </c>
      <c r="C80" s="432">
        <v>261800.69</v>
      </c>
      <c r="D80" s="803">
        <v>207470</v>
      </c>
      <c r="E80" s="388">
        <v>237890</v>
      </c>
      <c r="F80" s="388">
        <v>237890</v>
      </c>
      <c r="G80" s="388">
        <f>10780+1760</f>
        <v>12540</v>
      </c>
      <c r="H80" s="515">
        <f t="shared" si="21"/>
        <v>250430</v>
      </c>
      <c r="I80" s="504"/>
    </row>
    <row r="81" spans="1:9" ht="15.75" x14ac:dyDescent="0.25">
      <c r="A81" s="350" t="s">
        <v>463</v>
      </c>
      <c r="B81" s="298">
        <v>388800</v>
      </c>
      <c r="C81" s="432">
        <v>455256</v>
      </c>
      <c r="D81" s="803">
        <v>472000</v>
      </c>
      <c r="E81" s="388">
        <v>472000</v>
      </c>
      <c r="F81" s="388">
        <v>472000</v>
      </c>
      <c r="G81" s="388">
        <f>25000+6500+2340</f>
        <v>33840</v>
      </c>
      <c r="H81" s="515">
        <f t="shared" si="21"/>
        <v>505840</v>
      </c>
      <c r="I81" s="43"/>
    </row>
    <row r="82" spans="1:9" ht="15.75" x14ac:dyDescent="0.25">
      <c r="A82" s="350" t="s">
        <v>83</v>
      </c>
      <c r="B82" s="298">
        <v>16819.900000000001</v>
      </c>
      <c r="C82" s="432">
        <v>18686.169999999998</v>
      </c>
      <c r="D82" s="803">
        <v>17000</v>
      </c>
      <c r="E82" s="388">
        <v>17000</v>
      </c>
      <c r="F82" s="388">
        <v>17000</v>
      </c>
      <c r="G82" s="388">
        <v>1820</v>
      </c>
      <c r="H82" s="515">
        <f t="shared" si="21"/>
        <v>18820</v>
      </c>
      <c r="I82" s="43"/>
    </row>
    <row r="83" spans="1:9" ht="15.75" x14ac:dyDescent="0.25">
      <c r="A83" s="358" t="s">
        <v>84</v>
      </c>
      <c r="B83" s="298">
        <v>4073495</v>
      </c>
      <c r="C83" s="432">
        <v>4546484</v>
      </c>
      <c r="D83" s="803">
        <v>4700000</v>
      </c>
      <c r="E83" s="388">
        <v>4700000</v>
      </c>
      <c r="F83" s="388">
        <v>4700000</v>
      </c>
      <c r="G83" s="388">
        <v>-38000</v>
      </c>
      <c r="H83" s="515">
        <f t="shared" si="21"/>
        <v>4662000</v>
      </c>
      <c r="I83" s="43"/>
    </row>
    <row r="84" spans="1:9" ht="15.75" x14ac:dyDescent="0.25">
      <c r="A84" s="358" t="s">
        <v>85</v>
      </c>
      <c r="B84" s="298">
        <v>29018.01</v>
      </c>
      <c r="C84" s="432">
        <v>31961.59</v>
      </c>
      <c r="D84" s="803">
        <v>32000</v>
      </c>
      <c r="E84" s="388">
        <v>32000</v>
      </c>
      <c r="F84" s="388">
        <v>32000</v>
      </c>
      <c r="G84" s="388"/>
      <c r="H84" s="515">
        <f t="shared" si="21"/>
        <v>32000</v>
      </c>
      <c r="I84" s="43"/>
    </row>
    <row r="85" spans="1:9" ht="15.75" x14ac:dyDescent="0.25">
      <c r="A85" s="358" t="s">
        <v>86</v>
      </c>
      <c r="B85" s="298">
        <v>11161.81</v>
      </c>
      <c r="C85" s="432">
        <v>11085.63</v>
      </c>
      <c r="D85" s="803">
        <v>11100</v>
      </c>
      <c r="E85" s="388">
        <v>11100</v>
      </c>
      <c r="F85" s="388">
        <v>11100</v>
      </c>
      <c r="G85" s="388"/>
      <c r="H85" s="515">
        <f t="shared" si="21"/>
        <v>11100</v>
      </c>
      <c r="I85" s="43"/>
    </row>
    <row r="86" spans="1:9" ht="15.75" x14ac:dyDescent="0.25">
      <c r="A86" s="358" t="s">
        <v>87</v>
      </c>
      <c r="B86" s="298">
        <v>959.86</v>
      </c>
      <c r="C86" s="432">
        <v>945.78</v>
      </c>
      <c r="D86" s="803">
        <v>1000</v>
      </c>
      <c r="E86" s="388">
        <v>1000</v>
      </c>
      <c r="F86" s="388">
        <v>1000</v>
      </c>
      <c r="G86" s="388"/>
      <c r="H86" s="515">
        <f t="shared" si="21"/>
        <v>1000</v>
      </c>
      <c r="I86" s="43"/>
    </row>
    <row r="87" spans="1:9" ht="15.75" x14ac:dyDescent="0.25">
      <c r="A87" s="358" t="s">
        <v>88</v>
      </c>
      <c r="B87" s="298">
        <v>2077.0300000000002</v>
      </c>
      <c r="C87" s="432">
        <v>2079.84</v>
      </c>
      <c r="D87" s="803">
        <v>2100</v>
      </c>
      <c r="E87" s="388">
        <v>2100</v>
      </c>
      <c r="F87" s="388">
        <v>2100</v>
      </c>
      <c r="G87" s="388"/>
      <c r="H87" s="515">
        <f t="shared" si="21"/>
        <v>2100</v>
      </c>
      <c r="I87" s="43"/>
    </row>
    <row r="88" spans="1:9" ht="15.75" x14ac:dyDescent="0.25">
      <c r="A88" s="358" t="s">
        <v>450</v>
      </c>
      <c r="B88" s="298">
        <f>222.8+7332.27</f>
        <v>7555.0700000000006</v>
      </c>
      <c r="C88" s="432">
        <f>197.2+7224.69</f>
        <v>7421.8899999999994</v>
      </c>
      <c r="D88" s="803">
        <v>7500</v>
      </c>
      <c r="E88" s="388">
        <v>7500</v>
      </c>
      <c r="F88" s="388">
        <v>7500</v>
      </c>
      <c r="G88" s="388"/>
      <c r="H88" s="515">
        <f t="shared" si="21"/>
        <v>7500</v>
      </c>
      <c r="I88" s="43"/>
    </row>
    <row r="89" spans="1:9" ht="15.75" x14ac:dyDescent="0.25">
      <c r="A89" s="358" t="s">
        <v>90</v>
      </c>
      <c r="B89" s="298">
        <v>48374</v>
      </c>
      <c r="C89" s="432">
        <v>55157</v>
      </c>
      <c r="D89" s="803">
        <v>52000</v>
      </c>
      <c r="E89" s="388">
        <v>38000</v>
      </c>
      <c r="F89" s="388">
        <v>38000</v>
      </c>
      <c r="G89" s="388"/>
      <c r="H89" s="515">
        <f t="shared" si="21"/>
        <v>38000</v>
      </c>
      <c r="I89" s="43"/>
    </row>
    <row r="90" spans="1:9" ht="15.75" x14ac:dyDescent="0.25">
      <c r="A90" s="358" t="s">
        <v>447</v>
      </c>
      <c r="B90" s="298">
        <v>533932</v>
      </c>
      <c r="C90" s="432">
        <v>678153.8</v>
      </c>
      <c r="D90" s="803">
        <v>723100</v>
      </c>
      <c r="E90" s="388">
        <v>773100</v>
      </c>
      <c r="F90" s="388">
        <v>773100</v>
      </c>
      <c r="G90" s="388">
        <v>-54063</v>
      </c>
      <c r="H90" s="515">
        <f t="shared" si="21"/>
        <v>719037</v>
      </c>
      <c r="I90" s="43"/>
    </row>
    <row r="91" spans="1:9" ht="15.75" x14ac:dyDescent="0.25">
      <c r="A91" s="358" t="s">
        <v>662</v>
      </c>
      <c r="B91" s="298">
        <v>169981.32</v>
      </c>
      <c r="C91" s="432">
        <f>395399.23+18371.21</f>
        <v>413770.44</v>
      </c>
      <c r="D91" s="803">
        <v>256300</v>
      </c>
      <c r="E91" s="388">
        <v>369182</v>
      </c>
      <c r="F91" s="388">
        <v>369182</v>
      </c>
      <c r="G91" s="388">
        <v>1410</v>
      </c>
      <c r="H91" s="515">
        <f t="shared" si="21"/>
        <v>370592</v>
      </c>
      <c r="I91" s="43"/>
    </row>
    <row r="92" spans="1:9" ht="15.75" x14ac:dyDescent="0.25">
      <c r="A92" s="706" t="s">
        <v>655</v>
      </c>
      <c r="B92" s="298"/>
      <c r="C92" s="432">
        <v>3500</v>
      </c>
      <c r="D92" s="803"/>
      <c r="E92" s="388">
        <v>0</v>
      </c>
      <c r="F92" s="388">
        <v>0</v>
      </c>
      <c r="G92" s="388"/>
      <c r="H92" s="515">
        <f t="shared" si="21"/>
        <v>0</v>
      </c>
      <c r="I92" s="43"/>
    </row>
    <row r="93" spans="1:9" ht="15.75" x14ac:dyDescent="0.25">
      <c r="A93" s="358" t="s">
        <v>715</v>
      </c>
      <c r="B93" s="298"/>
      <c r="C93" s="432"/>
      <c r="D93" s="803"/>
      <c r="E93" s="388"/>
      <c r="F93" s="388"/>
      <c r="G93" s="388">
        <v>5720</v>
      </c>
      <c r="H93" s="515">
        <f t="shared" si="21"/>
        <v>5720</v>
      </c>
      <c r="I93" s="43"/>
    </row>
    <row r="94" spans="1:9" ht="15.75" x14ac:dyDescent="0.25">
      <c r="A94" s="358" t="s">
        <v>565</v>
      </c>
      <c r="B94" s="298">
        <v>843.6</v>
      </c>
      <c r="C94" s="432"/>
      <c r="D94" s="803"/>
      <c r="E94" s="388">
        <v>0</v>
      </c>
      <c r="F94" s="388">
        <v>0</v>
      </c>
      <c r="G94" s="388"/>
      <c r="H94" s="515">
        <f t="shared" si="21"/>
        <v>0</v>
      </c>
      <c r="I94" s="43"/>
    </row>
    <row r="95" spans="1:9" ht="15.75" x14ac:dyDescent="0.25">
      <c r="A95" s="358" t="s">
        <v>629</v>
      </c>
      <c r="B95" s="298"/>
      <c r="C95" s="432"/>
      <c r="D95" s="803">
        <v>1500</v>
      </c>
      <c r="E95" s="388">
        <v>1500</v>
      </c>
      <c r="F95" s="388">
        <v>1500</v>
      </c>
      <c r="G95" s="388"/>
      <c r="H95" s="515">
        <f t="shared" si="21"/>
        <v>1500</v>
      </c>
      <c r="I95" s="43"/>
    </row>
    <row r="96" spans="1:9" ht="15.75" x14ac:dyDescent="0.25">
      <c r="A96" s="358" t="s">
        <v>580</v>
      </c>
      <c r="B96" s="298">
        <v>279.3</v>
      </c>
      <c r="C96" s="432"/>
      <c r="D96" s="803"/>
      <c r="E96" s="388">
        <v>0</v>
      </c>
      <c r="F96" s="388">
        <v>0</v>
      </c>
      <c r="G96" s="388"/>
      <c r="H96" s="515">
        <f t="shared" si="21"/>
        <v>0</v>
      </c>
      <c r="I96" s="43"/>
    </row>
    <row r="97" spans="1:9" ht="15.75" x14ac:dyDescent="0.25">
      <c r="A97" s="358" t="s">
        <v>578</v>
      </c>
      <c r="B97" s="298">
        <v>19.100000000000001</v>
      </c>
      <c r="D97" s="803"/>
      <c r="E97" s="388">
        <v>0</v>
      </c>
      <c r="F97" s="388">
        <v>0</v>
      </c>
      <c r="G97" s="388"/>
      <c r="H97" s="515">
        <f t="shared" si="21"/>
        <v>0</v>
      </c>
      <c r="I97" s="43"/>
    </row>
    <row r="98" spans="1:9" ht="15.75" x14ac:dyDescent="0.25">
      <c r="A98" s="358" t="s">
        <v>453</v>
      </c>
      <c r="B98" s="298">
        <v>177</v>
      </c>
      <c r="C98" s="432">
        <v>1787</v>
      </c>
      <c r="D98" s="803"/>
      <c r="E98" s="388">
        <v>3400</v>
      </c>
      <c r="F98" s="388">
        <v>3400</v>
      </c>
      <c r="G98" s="388"/>
      <c r="H98" s="515">
        <f t="shared" si="21"/>
        <v>3400</v>
      </c>
      <c r="I98" s="43"/>
    </row>
    <row r="99" spans="1:9" ht="15.75" x14ac:dyDescent="0.25">
      <c r="A99" s="358" t="s">
        <v>93</v>
      </c>
      <c r="B99" s="298">
        <v>90</v>
      </c>
      <c r="C99" s="432"/>
      <c r="D99" s="803"/>
      <c r="E99" s="388">
        <v>0</v>
      </c>
      <c r="F99" s="388">
        <v>0</v>
      </c>
      <c r="G99" s="388"/>
      <c r="H99" s="515">
        <f t="shared" si="21"/>
        <v>0</v>
      </c>
      <c r="I99" s="43"/>
    </row>
    <row r="100" spans="1:9" ht="15" customHeight="1" x14ac:dyDescent="0.25">
      <c r="A100" s="358" t="s">
        <v>100</v>
      </c>
      <c r="B100" s="298">
        <v>23047.81</v>
      </c>
      <c r="D100" s="803">
        <v>21600</v>
      </c>
      <c r="E100" s="388">
        <v>21600</v>
      </c>
      <c r="F100" s="388">
        <v>21600</v>
      </c>
      <c r="G100" s="388">
        <v>-21600</v>
      </c>
      <c r="H100" s="515">
        <f t="shared" si="21"/>
        <v>0</v>
      </c>
      <c r="I100" s="43"/>
    </row>
    <row r="101" spans="1:9" ht="15" customHeight="1" x14ac:dyDescent="0.25">
      <c r="A101" s="358" t="s">
        <v>574</v>
      </c>
      <c r="B101" s="298">
        <v>9000</v>
      </c>
      <c r="C101" s="432">
        <v>10000</v>
      </c>
      <c r="D101" s="803"/>
      <c r="E101" s="388">
        <v>0</v>
      </c>
      <c r="F101" s="388">
        <v>0</v>
      </c>
      <c r="G101" s="388"/>
      <c r="H101" s="515">
        <f t="shared" si="21"/>
        <v>0</v>
      </c>
      <c r="I101" s="43"/>
    </row>
    <row r="102" spans="1:9" ht="15" customHeight="1" x14ac:dyDescent="0.25">
      <c r="A102" s="358" t="s">
        <v>697</v>
      </c>
      <c r="B102" s="298"/>
      <c r="C102" s="432"/>
      <c r="D102" s="803"/>
      <c r="E102" s="388">
        <v>10000</v>
      </c>
      <c r="F102" s="388">
        <v>10000</v>
      </c>
      <c r="G102" s="388"/>
      <c r="H102" s="515">
        <f t="shared" si="21"/>
        <v>10000</v>
      </c>
      <c r="I102" s="43"/>
    </row>
    <row r="103" spans="1:9" ht="15" customHeight="1" x14ac:dyDescent="0.25">
      <c r="A103" s="358" t="s">
        <v>665</v>
      </c>
      <c r="B103" s="298"/>
      <c r="C103" s="432"/>
      <c r="D103" s="803"/>
      <c r="E103" s="388">
        <v>7500</v>
      </c>
      <c r="F103" s="388">
        <v>7500</v>
      </c>
      <c r="G103" s="388"/>
      <c r="H103" s="515">
        <f t="shared" si="21"/>
        <v>7500</v>
      </c>
      <c r="I103" s="43"/>
    </row>
    <row r="104" spans="1:9" ht="15.75" x14ac:dyDescent="0.25">
      <c r="A104" s="358" t="s">
        <v>654</v>
      </c>
      <c r="B104" s="298"/>
      <c r="C104" s="432">
        <v>35907.79</v>
      </c>
      <c r="D104" s="803"/>
      <c r="E104" s="388">
        <v>91550</v>
      </c>
      <c r="F104" s="388">
        <v>91550</v>
      </c>
      <c r="G104" s="388"/>
      <c r="H104" s="515">
        <f t="shared" si="21"/>
        <v>91550</v>
      </c>
      <c r="I104" s="43"/>
    </row>
    <row r="105" spans="1:9" ht="15.75" x14ac:dyDescent="0.25">
      <c r="A105" s="358" t="s">
        <v>598</v>
      </c>
      <c r="B105" s="298">
        <v>31755.63</v>
      </c>
      <c r="C105" s="432">
        <v>55511.26</v>
      </c>
      <c r="D105" s="803"/>
      <c r="E105" s="388">
        <v>27300</v>
      </c>
      <c r="F105" s="388">
        <v>27300</v>
      </c>
      <c r="G105" s="388"/>
      <c r="H105" s="515">
        <f t="shared" si="21"/>
        <v>27300</v>
      </c>
    </row>
    <row r="106" spans="1:9" ht="15.75" x14ac:dyDescent="0.25">
      <c r="A106" s="358" t="s">
        <v>619</v>
      </c>
      <c r="B106" s="298"/>
      <c r="C106" s="432">
        <v>42208.36</v>
      </c>
      <c r="D106" s="803">
        <v>30000</v>
      </c>
      <c r="E106" s="388">
        <v>45000</v>
      </c>
      <c r="F106" s="388">
        <v>45000</v>
      </c>
      <c r="G106" s="388"/>
      <c r="H106" s="515">
        <f t="shared" si="21"/>
        <v>45000</v>
      </c>
    </row>
    <row r="107" spans="1:9" ht="16.5" thickBot="1" x14ac:dyDescent="0.3">
      <c r="A107" s="358" t="s">
        <v>576</v>
      </c>
      <c r="B107" s="298">
        <v>4430</v>
      </c>
      <c r="C107" s="432">
        <v>1037</v>
      </c>
      <c r="D107" s="804"/>
      <c r="E107" s="388">
        <v>3320</v>
      </c>
      <c r="F107" s="388">
        <v>3320</v>
      </c>
      <c r="G107" s="388"/>
      <c r="H107" s="515">
        <f t="shared" si="21"/>
        <v>3320</v>
      </c>
    </row>
    <row r="108" spans="1:9" ht="18.75" thickBot="1" x14ac:dyDescent="0.3">
      <c r="A108" s="360" t="s">
        <v>408</v>
      </c>
      <c r="B108" s="361">
        <f t="shared" ref="B108:G108" si="22">B109+B113</f>
        <v>1691115.1400000001</v>
      </c>
      <c r="C108" s="434">
        <f t="shared" si="22"/>
        <v>1484298.25</v>
      </c>
      <c r="D108" s="801">
        <f t="shared" si="22"/>
        <v>3552000</v>
      </c>
      <c r="E108" s="820">
        <f t="shared" si="22"/>
        <v>1597340</v>
      </c>
      <c r="F108" s="820">
        <f t="shared" si="22"/>
        <v>1597340</v>
      </c>
      <c r="G108" s="811">
        <f t="shared" si="22"/>
        <v>-402840</v>
      </c>
      <c r="H108" s="361">
        <f t="shared" ref="H108" si="23">H109+H113</f>
        <v>1194500</v>
      </c>
    </row>
    <row r="109" spans="1:9" ht="18.75" thickBot="1" x14ac:dyDescent="0.3">
      <c r="A109" s="382" t="s">
        <v>111</v>
      </c>
      <c r="B109" s="383">
        <f t="shared" ref="B109:G109" si="24">SUM(B110:B112)</f>
        <v>189879.22</v>
      </c>
      <c r="C109" s="435">
        <f t="shared" si="24"/>
        <v>38726.74</v>
      </c>
      <c r="D109" s="802">
        <f t="shared" si="24"/>
        <v>45000</v>
      </c>
      <c r="E109" s="383">
        <f t="shared" si="24"/>
        <v>110000</v>
      </c>
      <c r="F109" s="383">
        <f t="shared" si="24"/>
        <v>110000</v>
      </c>
      <c r="G109" s="383">
        <f t="shared" si="24"/>
        <v>40000</v>
      </c>
      <c r="H109" s="808">
        <f t="shared" ref="H109" si="25">SUM(H110:H112)</f>
        <v>150000</v>
      </c>
    </row>
    <row r="110" spans="1:9" ht="15.75" x14ac:dyDescent="0.25">
      <c r="A110" s="363" t="s">
        <v>579</v>
      </c>
      <c r="B110" s="388">
        <v>80601.55</v>
      </c>
      <c r="C110" s="436">
        <v>30411</v>
      </c>
      <c r="D110" s="818">
        <v>35000</v>
      </c>
      <c r="E110" s="388">
        <v>35000</v>
      </c>
      <c r="F110" s="388">
        <v>35000</v>
      </c>
      <c r="G110" s="388">
        <v>15000</v>
      </c>
      <c r="H110" s="809">
        <f>F110+G110</f>
        <v>50000</v>
      </c>
    </row>
    <row r="111" spans="1:9" ht="15.75" x14ac:dyDescent="0.25">
      <c r="A111" s="363" t="s">
        <v>114</v>
      </c>
      <c r="B111" s="388">
        <v>57.36</v>
      </c>
      <c r="C111" s="436">
        <v>1</v>
      </c>
      <c r="D111" s="803"/>
      <c r="E111" s="388">
        <v>0</v>
      </c>
      <c r="F111" s="388">
        <v>0</v>
      </c>
      <c r="G111" s="388"/>
      <c r="H111" s="809">
        <f t="shared" ref="H111:H112" si="26">F111+G111</f>
        <v>0</v>
      </c>
    </row>
    <row r="112" spans="1:9" ht="16.5" thickBot="1" x14ac:dyDescent="0.3">
      <c r="A112" s="384" t="s">
        <v>115</v>
      </c>
      <c r="B112" s="385">
        <v>109220.31</v>
      </c>
      <c r="C112" s="437">
        <v>8314.74</v>
      </c>
      <c r="D112" s="804">
        <v>10000</v>
      </c>
      <c r="E112" s="385">
        <v>75000</v>
      </c>
      <c r="F112" s="385">
        <v>75000</v>
      </c>
      <c r="G112" s="385">
        <v>25000</v>
      </c>
      <c r="H112" s="809">
        <f t="shared" si="26"/>
        <v>100000</v>
      </c>
    </row>
    <row r="113" spans="1:9" ht="18.75" thickBot="1" x14ac:dyDescent="0.3">
      <c r="A113" s="364" t="s">
        <v>116</v>
      </c>
      <c r="B113" s="365">
        <f t="shared" ref="B113:H113" si="27">SUM(B114:B137)</f>
        <v>1501235.9200000002</v>
      </c>
      <c r="C113" s="438">
        <f t="shared" si="27"/>
        <v>1445571.51</v>
      </c>
      <c r="D113" s="805">
        <f t="shared" si="27"/>
        <v>3507000</v>
      </c>
      <c r="E113" s="365">
        <f t="shared" si="27"/>
        <v>1487340</v>
      </c>
      <c r="F113" s="365">
        <f t="shared" si="27"/>
        <v>1487340</v>
      </c>
      <c r="G113" s="365">
        <f t="shared" si="27"/>
        <v>-442840</v>
      </c>
      <c r="H113" s="808">
        <f t="shared" si="27"/>
        <v>1044500</v>
      </c>
    </row>
    <row r="114" spans="1:9" ht="15.75" x14ac:dyDescent="0.25">
      <c r="A114" s="350" t="s">
        <v>550</v>
      </c>
      <c r="B114" s="355">
        <v>37000</v>
      </c>
      <c r="C114" s="430"/>
      <c r="D114" s="819"/>
      <c r="E114" s="624">
        <v>0</v>
      </c>
      <c r="F114" s="624">
        <v>0</v>
      </c>
      <c r="G114" s="388"/>
      <c r="H114" s="515">
        <f>F114+G114</f>
        <v>0</v>
      </c>
    </row>
    <row r="115" spans="1:9" ht="15.75" x14ac:dyDescent="0.25">
      <c r="A115" s="350" t="s">
        <v>559</v>
      </c>
      <c r="B115" s="355">
        <v>10000</v>
      </c>
      <c r="C115" s="430">
        <v>5000</v>
      </c>
      <c r="D115" s="816"/>
      <c r="E115" s="624">
        <v>0</v>
      </c>
      <c r="F115" s="624">
        <v>0</v>
      </c>
      <c r="G115" s="388"/>
      <c r="H115" s="515">
        <f t="shared" ref="H115:H137" si="28">F115+G115</f>
        <v>0</v>
      </c>
    </row>
    <row r="116" spans="1:9" ht="15.75" x14ac:dyDescent="0.25">
      <c r="A116" s="350" t="s">
        <v>478</v>
      </c>
      <c r="B116" s="355">
        <v>79403.28</v>
      </c>
      <c r="C116" s="430"/>
      <c r="D116" s="816"/>
      <c r="E116" s="624">
        <v>0</v>
      </c>
      <c r="F116" s="624">
        <v>0</v>
      </c>
      <c r="G116" s="388"/>
      <c r="H116" s="515">
        <f t="shared" si="28"/>
        <v>0</v>
      </c>
    </row>
    <row r="117" spans="1:9" ht="15.75" x14ac:dyDescent="0.25">
      <c r="A117" s="350" t="s">
        <v>551</v>
      </c>
      <c r="B117" s="355">
        <v>72531.839999999997</v>
      </c>
      <c r="C117" s="430"/>
      <c r="D117" s="816"/>
      <c r="E117" s="624">
        <v>0</v>
      </c>
      <c r="F117" s="624">
        <v>0</v>
      </c>
      <c r="G117" s="388"/>
      <c r="H117" s="515">
        <f t="shared" si="28"/>
        <v>0</v>
      </c>
      <c r="I117" s="43"/>
    </row>
    <row r="118" spans="1:9" ht="15.75" x14ac:dyDescent="0.25">
      <c r="A118" s="350" t="s">
        <v>552</v>
      </c>
      <c r="B118" s="355">
        <v>297327.05</v>
      </c>
      <c r="C118" s="430"/>
      <c r="D118" s="816"/>
      <c r="E118" s="624">
        <v>0</v>
      </c>
      <c r="F118" s="624">
        <v>0</v>
      </c>
      <c r="G118" s="388"/>
      <c r="H118" s="515">
        <f t="shared" si="28"/>
        <v>0</v>
      </c>
    </row>
    <row r="119" spans="1:9" ht="15.75" x14ac:dyDescent="0.25">
      <c r="A119" s="350" t="s">
        <v>643</v>
      </c>
      <c r="B119" s="355"/>
      <c r="C119" s="430"/>
      <c r="D119" s="816">
        <v>429000</v>
      </c>
      <c r="E119" s="624">
        <v>643500</v>
      </c>
      <c r="F119" s="624">
        <v>643500</v>
      </c>
      <c r="G119" s="388">
        <v>-473500</v>
      </c>
      <c r="H119" s="515">
        <f t="shared" si="28"/>
        <v>170000</v>
      </c>
    </row>
    <row r="120" spans="1:9" ht="15.75" x14ac:dyDescent="0.25">
      <c r="A120" s="350" t="s">
        <v>595</v>
      </c>
      <c r="B120" s="355"/>
      <c r="D120" s="816">
        <v>770000</v>
      </c>
      <c r="E120" s="624">
        <v>760000</v>
      </c>
      <c r="F120" s="624">
        <v>760000</v>
      </c>
      <c r="G120" s="388"/>
      <c r="H120" s="515">
        <f t="shared" si="28"/>
        <v>760000</v>
      </c>
    </row>
    <row r="121" spans="1:9" ht="15.75" x14ac:dyDescent="0.25">
      <c r="A121" s="350" t="s">
        <v>612</v>
      </c>
      <c r="B121" s="355"/>
      <c r="C121" s="430"/>
      <c r="D121" s="816">
        <v>37000</v>
      </c>
      <c r="E121" s="624">
        <v>37000</v>
      </c>
      <c r="F121" s="624">
        <v>37000</v>
      </c>
      <c r="G121" s="388"/>
      <c r="H121" s="515">
        <f t="shared" si="28"/>
        <v>37000</v>
      </c>
    </row>
    <row r="122" spans="1:9" ht="15.75" x14ac:dyDescent="0.25">
      <c r="A122" s="350" t="s">
        <v>711</v>
      </c>
      <c r="B122" s="355"/>
      <c r="C122" s="430"/>
      <c r="D122" s="816"/>
      <c r="E122" s="624"/>
      <c r="F122" s="624"/>
      <c r="G122" s="388">
        <v>33000</v>
      </c>
      <c r="H122" s="515">
        <f t="shared" si="28"/>
        <v>33000</v>
      </c>
    </row>
    <row r="123" spans="1:9" ht="15.75" x14ac:dyDescent="0.25">
      <c r="A123" s="350" t="s">
        <v>613</v>
      </c>
      <c r="B123" s="355"/>
      <c r="C123" s="430"/>
      <c r="D123" s="816">
        <v>2271000</v>
      </c>
      <c r="E123" s="624">
        <v>0</v>
      </c>
      <c r="F123" s="624">
        <v>0</v>
      </c>
      <c r="G123" s="388"/>
      <c r="H123" s="515">
        <f t="shared" si="28"/>
        <v>0</v>
      </c>
    </row>
    <row r="124" spans="1:9" ht="15.75" x14ac:dyDescent="0.25">
      <c r="A124" s="350" t="s">
        <v>620</v>
      </c>
      <c r="B124" s="355"/>
      <c r="C124" s="430">
        <v>1075000</v>
      </c>
      <c r="D124" s="816"/>
      <c r="E124" s="624">
        <v>0</v>
      </c>
      <c r="F124" s="624"/>
      <c r="G124" s="388"/>
      <c r="H124" s="515">
        <f t="shared" si="28"/>
        <v>0</v>
      </c>
    </row>
    <row r="125" spans="1:9" ht="15.75" x14ac:dyDescent="0.25">
      <c r="A125" s="350" t="s">
        <v>553</v>
      </c>
      <c r="B125" s="355">
        <v>438406.83</v>
      </c>
      <c r="C125" s="430"/>
      <c r="D125" s="816"/>
      <c r="E125" s="624">
        <v>0</v>
      </c>
      <c r="F125" s="624">
        <v>0</v>
      </c>
      <c r="G125" s="388"/>
      <c r="H125" s="515">
        <f t="shared" si="28"/>
        <v>0</v>
      </c>
    </row>
    <row r="126" spans="1:9" ht="15.75" x14ac:dyDescent="0.25">
      <c r="A126" s="350" t="s">
        <v>554</v>
      </c>
      <c r="B126" s="355">
        <v>56343.55</v>
      </c>
      <c r="D126" s="816"/>
      <c r="E126" s="624">
        <v>0</v>
      </c>
      <c r="F126" s="624">
        <v>0</v>
      </c>
      <c r="G126" s="388"/>
      <c r="H126" s="515">
        <f t="shared" si="28"/>
        <v>0</v>
      </c>
    </row>
    <row r="127" spans="1:9" ht="15.75" x14ac:dyDescent="0.25">
      <c r="A127" s="350" t="s">
        <v>623</v>
      </c>
      <c r="B127" s="355"/>
      <c r="C127" s="430">
        <v>15000</v>
      </c>
      <c r="D127" s="816"/>
      <c r="E127" s="624">
        <v>0</v>
      </c>
      <c r="F127" s="624">
        <v>0</v>
      </c>
      <c r="G127" s="388"/>
      <c r="H127" s="515">
        <f t="shared" si="28"/>
        <v>0</v>
      </c>
    </row>
    <row r="128" spans="1:9" ht="15.75" x14ac:dyDescent="0.25">
      <c r="A128" s="350" t="s">
        <v>682</v>
      </c>
      <c r="B128" s="355"/>
      <c r="C128" s="430"/>
      <c r="D128" s="816"/>
      <c r="E128" s="624">
        <v>34500</v>
      </c>
      <c r="F128" s="624">
        <v>34500</v>
      </c>
      <c r="G128" s="388"/>
      <c r="H128" s="515">
        <f t="shared" si="28"/>
        <v>34500</v>
      </c>
    </row>
    <row r="129" spans="1:8" ht="15.75" x14ac:dyDescent="0.25">
      <c r="A129" s="350" t="s">
        <v>624</v>
      </c>
      <c r="B129" s="355"/>
      <c r="C129" s="430"/>
      <c r="D129" s="816"/>
      <c r="E129" s="624">
        <v>12340</v>
      </c>
      <c r="F129" s="624">
        <v>12340</v>
      </c>
      <c r="G129" s="388">
        <v>-12340</v>
      </c>
      <c r="H129" s="515">
        <f t="shared" si="28"/>
        <v>0</v>
      </c>
    </row>
    <row r="130" spans="1:8" ht="15.75" x14ac:dyDescent="0.25">
      <c r="A130" s="350" t="s">
        <v>723</v>
      </c>
      <c r="B130" s="355"/>
      <c r="C130" s="430"/>
      <c r="D130" s="816"/>
      <c r="E130" s="624"/>
      <c r="F130" s="624"/>
      <c r="G130" s="388">
        <v>10000</v>
      </c>
      <c r="H130" s="515">
        <f t="shared" si="28"/>
        <v>10000</v>
      </c>
    </row>
    <row r="131" spans="1:8" ht="15.75" x14ac:dyDescent="0.25">
      <c r="A131" s="350" t="s">
        <v>567</v>
      </c>
      <c r="B131" s="355">
        <v>129845.82</v>
      </c>
      <c r="C131" s="430">
        <v>202774.15</v>
      </c>
      <c r="D131" s="816"/>
      <c r="E131" s="624">
        <v>0</v>
      </c>
      <c r="F131" s="624">
        <v>0</v>
      </c>
      <c r="G131" s="388"/>
      <c r="H131" s="515">
        <f t="shared" si="28"/>
        <v>0</v>
      </c>
    </row>
    <row r="132" spans="1:8" ht="15.75" x14ac:dyDescent="0.25">
      <c r="A132" s="350" t="s">
        <v>452</v>
      </c>
      <c r="B132" s="355">
        <v>10000</v>
      </c>
      <c r="C132" s="430"/>
      <c r="D132" s="816"/>
      <c r="E132" s="624">
        <v>0</v>
      </c>
      <c r="F132" s="624">
        <v>0</v>
      </c>
      <c r="G132" s="388"/>
      <c r="H132" s="515">
        <f t="shared" si="28"/>
        <v>0</v>
      </c>
    </row>
    <row r="133" spans="1:8" ht="15.75" x14ac:dyDescent="0.25">
      <c r="A133" s="350" t="s">
        <v>657</v>
      </c>
      <c r="B133" s="355"/>
      <c r="C133" s="430">
        <v>20000</v>
      </c>
      <c r="D133" s="816"/>
      <c r="E133" s="624">
        <v>0</v>
      </c>
      <c r="F133" s="624">
        <v>0</v>
      </c>
      <c r="G133" s="388"/>
      <c r="H133" s="515">
        <f t="shared" si="28"/>
        <v>0</v>
      </c>
    </row>
    <row r="134" spans="1:8" ht="15.75" x14ac:dyDescent="0.25">
      <c r="A134" s="350" t="s">
        <v>656</v>
      </c>
      <c r="B134" s="355">
        <v>236277.55</v>
      </c>
      <c r="C134" s="430">
        <v>27797.360000000001</v>
      </c>
      <c r="D134" s="816"/>
      <c r="E134" s="624">
        <v>0</v>
      </c>
      <c r="F134" s="624">
        <v>0</v>
      </c>
      <c r="G134" s="388"/>
      <c r="H134" s="515">
        <f t="shared" si="28"/>
        <v>0</v>
      </c>
    </row>
    <row r="135" spans="1:8" ht="15.75" x14ac:dyDescent="0.25">
      <c r="A135" s="350" t="s">
        <v>426</v>
      </c>
      <c r="B135" s="355">
        <v>9000</v>
      </c>
      <c r="D135" s="816"/>
      <c r="E135" s="624">
        <v>0</v>
      </c>
      <c r="F135" s="624">
        <v>0</v>
      </c>
      <c r="G135" s="388"/>
      <c r="H135" s="515">
        <f t="shared" si="28"/>
        <v>0</v>
      </c>
    </row>
    <row r="136" spans="1:8" ht="15.75" x14ac:dyDescent="0.25">
      <c r="A136" s="350" t="s">
        <v>472</v>
      </c>
      <c r="B136" s="355"/>
      <c r="C136" s="430">
        <v>100000</v>
      </c>
      <c r="D136" s="816"/>
      <c r="E136" s="624">
        <v>0</v>
      </c>
      <c r="F136" s="624">
        <v>0</v>
      </c>
      <c r="G136" s="388"/>
      <c r="H136" s="515">
        <f t="shared" si="28"/>
        <v>0</v>
      </c>
    </row>
    <row r="137" spans="1:8" ht="16.5" thickBot="1" x14ac:dyDescent="0.3">
      <c r="A137" s="350" t="s">
        <v>558</v>
      </c>
      <c r="B137" s="355">
        <v>125100</v>
      </c>
      <c r="C137" s="430"/>
      <c r="D137" s="816"/>
      <c r="E137" s="624">
        <v>0</v>
      </c>
      <c r="F137" s="624">
        <v>0</v>
      </c>
      <c r="G137" s="388"/>
      <c r="H137" s="515">
        <f t="shared" si="28"/>
        <v>0</v>
      </c>
    </row>
    <row r="138" spans="1:8" ht="18.75" thickBot="1" x14ac:dyDescent="0.3">
      <c r="A138" s="287" t="s">
        <v>399</v>
      </c>
      <c r="B138" s="346">
        <f t="shared" ref="B138:G138" si="29">SUM(B139:B149)</f>
        <v>11914397.870000001</v>
      </c>
      <c r="C138" s="423">
        <f t="shared" si="29"/>
        <v>1474669.23</v>
      </c>
      <c r="D138" s="801">
        <f>SUM(D139:D149)</f>
        <v>3675000</v>
      </c>
      <c r="E138" s="820">
        <f t="shared" ref="E138:F138" si="30">SUM(E139:E149)</f>
        <v>4625232</v>
      </c>
      <c r="F138" s="820">
        <f t="shared" si="30"/>
        <v>4625232</v>
      </c>
      <c r="G138" s="620">
        <f t="shared" si="29"/>
        <v>-1654280</v>
      </c>
      <c r="H138" s="346">
        <f t="shared" ref="H138" si="31">SUM(H139:H149)</f>
        <v>2970952</v>
      </c>
    </row>
    <row r="139" spans="1:8" ht="15.75" x14ac:dyDescent="0.25">
      <c r="A139" s="350" t="s">
        <v>467</v>
      </c>
      <c r="B139" s="298">
        <v>366207.52</v>
      </c>
      <c r="C139" s="432">
        <v>323000</v>
      </c>
      <c r="D139" s="818">
        <v>200000</v>
      </c>
      <c r="E139" s="388">
        <v>1690000</v>
      </c>
      <c r="F139" s="388">
        <v>1690000</v>
      </c>
      <c r="G139" s="388">
        <f>-25000-9000-13000-23500-5500-25000-266280-22000-60000</f>
        <v>-449280</v>
      </c>
      <c r="H139" s="515">
        <f>F139+G139</f>
        <v>1240720</v>
      </c>
    </row>
    <row r="140" spans="1:8" ht="15.75" x14ac:dyDescent="0.25">
      <c r="A140" s="350" t="s">
        <v>568</v>
      </c>
      <c r="B140" s="298"/>
      <c r="C140" s="432">
        <v>62395.48</v>
      </c>
      <c r="D140" s="803"/>
      <c r="E140" s="388">
        <v>0</v>
      </c>
      <c r="F140" s="388">
        <v>0</v>
      </c>
      <c r="G140" s="388"/>
      <c r="H140" s="515">
        <f t="shared" ref="H140:H149" si="32">F140+G140</f>
        <v>0</v>
      </c>
    </row>
    <row r="141" spans="1:8" ht="15.75" x14ac:dyDescent="0.25">
      <c r="A141" s="350" t="s">
        <v>469</v>
      </c>
      <c r="B141" s="298"/>
      <c r="C141" s="432"/>
      <c r="D141" s="803">
        <v>850000</v>
      </c>
      <c r="E141" s="388">
        <v>0</v>
      </c>
      <c r="F141" s="388">
        <v>0</v>
      </c>
      <c r="G141" s="388"/>
      <c r="H141" s="515">
        <f t="shared" si="32"/>
        <v>0</v>
      </c>
    </row>
    <row r="142" spans="1:8" ht="15.75" x14ac:dyDescent="0.25">
      <c r="A142" s="350" t="s">
        <v>468</v>
      </c>
      <c r="B142" s="298">
        <f>9438.53+18761.04+51241.43</f>
        <v>79441</v>
      </c>
      <c r="C142" s="432">
        <v>262858.98</v>
      </c>
      <c r="D142" s="803">
        <v>1075000</v>
      </c>
      <c r="E142" s="388">
        <v>1371432</v>
      </c>
      <c r="F142" s="388">
        <v>1371432</v>
      </c>
      <c r="G142" s="388">
        <v>-1075000</v>
      </c>
      <c r="H142" s="515">
        <f t="shared" si="32"/>
        <v>296432</v>
      </c>
    </row>
    <row r="143" spans="1:8" ht="15.75" x14ac:dyDescent="0.25">
      <c r="A143" s="350" t="s">
        <v>555</v>
      </c>
      <c r="B143" s="298">
        <v>112050.86</v>
      </c>
      <c r="C143" s="432">
        <v>29331.72</v>
      </c>
      <c r="D143" s="803"/>
      <c r="E143" s="388">
        <v>0</v>
      </c>
      <c r="F143" s="388">
        <v>0</v>
      </c>
      <c r="G143" s="388"/>
      <c r="H143" s="515">
        <f t="shared" si="32"/>
        <v>0</v>
      </c>
    </row>
    <row r="144" spans="1:8" ht="15.75" x14ac:dyDescent="0.25">
      <c r="A144" s="350" t="s">
        <v>658</v>
      </c>
      <c r="B144" s="298"/>
      <c r="C144" s="432">
        <v>27300</v>
      </c>
      <c r="D144" s="803"/>
      <c r="E144" s="388">
        <v>0</v>
      </c>
      <c r="F144" s="388">
        <v>0</v>
      </c>
      <c r="G144" s="388"/>
      <c r="H144" s="515">
        <f t="shared" si="32"/>
        <v>0</v>
      </c>
    </row>
    <row r="145" spans="1:8" ht="15.75" x14ac:dyDescent="0.25">
      <c r="A145" s="350" t="s">
        <v>625</v>
      </c>
      <c r="B145" s="298"/>
      <c r="C145" s="432">
        <v>474914</v>
      </c>
      <c r="D145" s="803"/>
      <c r="E145" s="388">
        <v>0</v>
      </c>
      <c r="F145" s="388">
        <v>0</v>
      </c>
      <c r="G145" s="388"/>
      <c r="H145" s="515">
        <f t="shared" si="32"/>
        <v>0</v>
      </c>
    </row>
    <row r="146" spans="1:8" ht="15.75" x14ac:dyDescent="0.25">
      <c r="A146" s="350" t="s">
        <v>716</v>
      </c>
      <c r="B146" s="298">
        <v>777371.51</v>
      </c>
      <c r="C146" s="44"/>
      <c r="D146" s="803">
        <v>500000</v>
      </c>
      <c r="E146" s="388">
        <v>500000</v>
      </c>
      <c r="F146" s="388">
        <v>500000</v>
      </c>
      <c r="G146" s="388">
        <v>-130000</v>
      </c>
      <c r="H146" s="515">
        <f t="shared" si="32"/>
        <v>370000</v>
      </c>
    </row>
    <row r="147" spans="1:8" ht="15.75" x14ac:dyDescent="0.25">
      <c r="A147" s="350" t="s">
        <v>479</v>
      </c>
      <c r="B147" s="298">
        <v>5084000</v>
      </c>
      <c r="C147" s="432"/>
      <c r="D147" s="803"/>
      <c r="E147" s="388">
        <v>0</v>
      </c>
      <c r="F147" s="388">
        <v>0</v>
      </c>
      <c r="G147" s="388"/>
      <c r="H147" s="515">
        <f t="shared" si="32"/>
        <v>0</v>
      </c>
    </row>
    <row r="148" spans="1:8" ht="15.75" x14ac:dyDescent="0.25">
      <c r="A148" s="350" t="s">
        <v>577</v>
      </c>
      <c r="B148" s="298">
        <v>4462539.2300000004</v>
      </c>
      <c r="C148" s="432"/>
      <c r="D148" s="803"/>
      <c r="E148" s="388">
        <v>0</v>
      </c>
      <c r="F148" s="388">
        <v>0</v>
      </c>
      <c r="G148" s="388"/>
      <c r="H148" s="515">
        <f t="shared" si="32"/>
        <v>0</v>
      </c>
    </row>
    <row r="149" spans="1:8" ht="16.5" thickBot="1" x14ac:dyDescent="0.3">
      <c r="A149" s="350" t="s">
        <v>129</v>
      </c>
      <c r="B149" s="359">
        <v>1032787.75</v>
      </c>
      <c r="C149" s="439">
        <v>294869.05</v>
      </c>
      <c r="D149" s="804">
        <v>1050000</v>
      </c>
      <c r="E149" s="388">
        <v>1063800</v>
      </c>
      <c r="F149" s="388">
        <v>1063800</v>
      </c>
      <c r="G149" s="812"/>
      <c r="H149" s="515">
        <f t="shared" si="32"/>
        <v>1063800</v>
      </c>
    </row>
    <row r="150" spans="1:8" ht="24" thickBot="1" x14ac:dyDescent="0.4">
      <c r="A150" s="366" t="s">
        <v>130</v>
      </c>
      <c r="B150" s="367">
        <f t="shared" ref="B150:H150" si="33">B138+B108+B3</f>
        <v>32452369.080000002</v>
      </c>
      <c r="C150" s="399">
        <f t="shared" si="33"/>
        <v>22816593.720000003</v>
      </c>
      <c r="D150" s="806">
        <f t="shared" si="33"/>
        <v>27462120</v>
      </c>
      <c r="E150" s="831">
        <f t="shared" si="33"/>
        <v>26873664</v>
      </c>
      <c r="F150" s="831">
        <f t="shared" si="33"/>
        <v>26873664</v>
      </c>
      <c r="G150" s="813">
        <f t="shared" si="33"/>
        <v>-2070360</v>
      </c>
      <c r="H150" s="367">
        <f t="shared" si="33"/>
        <v>24803304</v>
      </c>
    </row>
    <row r="151" spans="1:8" ht="15.75" x14ac:dyDescent="0.25">
      <c r="A151" s="368"/>
    </row>
    <row r="152" spans="1:8" x14ac:dyDescent="0.25">
      <c r="A152" s="369"/>
    </row>
    <row r="153" spans="1:8" x14ac:dyDescent="0.25">
      <c r="A153" s="370"/>
    </row>
  </sheetData>
  <sheetProtection selectLockedCells="1" selectUnlockedCells="1"/>
  <mergeCells count="1">
    <mergeCell ref="A1:H1"/>
  </mergeCells>
  <phoneticPr fontId="0" type="noConversion"/>
  <pageMargins left="1.1811023622047245" right="0" top="0" bottom="0" header="0.51181102362204722" footer="0.51181102362204722"/>
  <pageSetup paperSize="9" scale="45" firstPageNumber="0" fitToHeight="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99"/>
  <sheetViews>
    <sheetView topLeftCell="B1" zoomScale="85" zoomScaleNormal="85" workbookViewId="0">
      <pane xSplit="2" ySplit="6" topLeftCell="D7" activePane="bottomRight" state="frozen"/>
      <selection activeCell="B1" sqref="B1"/>
      <selection pane="topRight" activeCell="T1" sqref="T1"/>
      <selection pane="bottomLeft" activeCell="B163" sqref="B163"/>
      <selection pane="bottomRight" activeCell="B1" sqref="B1:AE1"/>
    </sheetView>
  </sheetViews>
  <sheetFormatPr defaultRowHeight="12.75" outlineLevelRow="1" x14ac:dyDescent="0.2"/>
  <cols>
    <col min="1" max="1" width="0" style="146" hidden="1" customWidth="1"/>
    <col min="2" max="2" width="18.85546875" style="146" customWidth="1"/>
    <col min="3" max="3" width="32.7109375" style="146" customWidth="1"/>
    <col min="4" max="5" width="13.42578125" style="146" bestFit="1" customWidth="1"/>
    <col min="6" max="7" width="11.85546875" style="146" bestFit="1" customWidth="1"/>
    <col min="8" max="9" width="13.42578125" style="146" bestFit="1" customWidth="1"/>
    <col min="10" max="10" width="11.42578125" style="146" customWidth="1"/>
    <col min="11" max="11" width="12.7109375" style="146" bestFit="1" customWidth="1"/>
    <col min="12" max="13" width="13.42578125" style="146" bestFit="1" customWidth="1"/>
    <col min="14" max="15" width="12.7109375" style="146" customWidth="1"/>
    <col min="16" max="17" width="13.42578125" style="146" bestFit="1" customWidth="1"/>
    <col min="18" max="19" width="12.7109375" style="146" customWidth="1"/>
    <col min="20" max="21" width="13.42578125" style="146" bestFit="1" customWidth="1"/>
    <col min="22" max="23" width="12.7109375" style="146" customWidth="1"/>
    <col min="24" max="26" width="12.7109375" style="146" bestFit="1" customWidth="1"/>
    <col min="27" max="27" width="11.42578125" style="149" customWidth="1"/>
    <col min="28" max="29" width="13.42578125" style="146" bestFit="1" customWidth="1"/>
    <col min="30" max="31" width="12.7109375" style="146" customWidth="1"/>
    <col min="32" max="16384" width="9.140625" style="146"/>
  </cols>
  <sheetData>
    <row r="1" spans="1:31" ht="28.5" thickBot="1" x14ac:dyDescent="0.45">
      <c r="A1" s="145"/>
      <c r="B1" s="848" t="s">
        <v>678</v>
      </c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Q1" s="848"/>
      <c r="R1" s="848"/>
      <c r="S1" s="848"/>
      <c r="T1" s="848"/>
      <c r="U1" s="848"/>
      <c r="V1" s="848"/>
      <c r="W1" s="848"/>
      <c r="X1" s="848"/>
      <c r="Y1" s="848"/>
      <c r="Z1" s="848"/>
      <c r="AA1" s="848"/>
      <c r="AB1" s="848"/>
      <c r="AC1" s="848"/>
      <c r="AD1" s="848"/>
      <c r="AE1" s="848"/>
    </row>
    <row r="2" spans="1:31" ht="13.5" customHeight="1" thickBot="1" x14ac:dyDescent="0.25">
      <c r="A2" s="145"/>
      <c r="D2" s="849" t="s">
        <v>561</v>
      </c>
      <c r="E2" s="850"/>
      <c r="F2" s="850"/>
      <c r="G2" s="850"/>
      <c r="H2" s="849" t="s">
        <v>653</v>
      </c>
      <c r="I2" s="850"/>
      <c r="J2" s="850"/>
      <c r="K2" s="851"/>
      <c r="L2" s="850" t="s">
        <v>650</v>
      </c>
      <c r="M2" s="850"/>
      <c r="N2" s="850"/>
      <c r="O2" s="850"/>
      <c r="P2" s="849" t="s">
        <v>702</v>
      </c>
      <c r="Q2" s="850"/>
      <c r="R2" s="850"/>
      <c r="S2" s="851"/>
      <c r="T2" s="849" t="s">
        <v>703</v>
      </c>
      <c r="U2" s="850"/>
      <c r="V2" s="850"/>
      <c r="W2" s="851"/>
      <c r="X2" s="849" t="s">
        <v>700</v>
      </c>
      <c r="Y2" s="850"/>
      <c r="Z2" s="850"/>
      <c r="AA2" s="851"/>
      <c r="AB2" s="849" t="s">
        <v>701</v>
      </c>
      <c r="AC2" s="850"/>
      <c r="AD2" s="850"/>
      <c r="AE2" s="851"/>
    </row>
    <row r="3" spans="1:31" ht="21" customHeight="1" thickBot="1" x14ac:dyDescent="0.25">
      <c r="A3" s="145"/>
      <c r="B3" s="855" t="s">
        <v>406</v>
      </c>
      <c r="C3" s="856"/>
      <c r="D3" s="852"/>
      <c r="E3" s="853"/>
      <c r="F3" s="853"/>
      <c r="G3" s="853"/>
      <c r="H3" s="859"/>
      <c r="I3" s="860"/>
      <c r="J3" s="860"/>
      <c r="K3" s="861"/>
      <c r="L3" s="853"/>
      <c r="M3" s="853"/>
      <c r="N3" s="853"/>
      <c r="O3" s="853"/>
      <c r="P3" s="852"/>
      <c r="Q3" s="853"/>
      <c r="R3" s="853"/>
      <c r="S3" s="854"/>
      <c r="T3" s="852"/>
      <c r="U3" s="853"/>
      <c r="V3" s="853"/>
      <c r="W3" s="854"/>
      <c r="X3" s="852"/>
      <c r="Y3" s="853"/>
      <c r="Z3" s="853"/>
      <c r="AA3" s="854"/>
      <c r="AB3" s="852"/>
      <c r="AC3" s="853"/>
      <c r="AD3" s="853"/>
      <c r="AE3" s="854"/>
    </row>
    <row r="4" spans="1:31" ht="24.75" thickBot="1" x14ac:dyDescent="0.25">
      <c r="A4" s="145"/>
      <c r="B4" s="857"/>
      <c r="C4" s="858"/>
      <c r="D4" s="405" t="s">
        <v>396</v>
      </c>
      <c r="E4" s="408" t="s">
        <v>409</v>
      </c>
      <c r="F4" s="408" t="s">
        <v>410</v>
      </c>
      <c r="G4" s="441" t="s">
        <v>401</v>
      </c>
      <c r="H4" s="719" t="s">
        <v>396</v>
      </c>
      <c r="I4" s="720" t="s">
        <v>409</v>
      </c>
      <c r="J4" s="720" t="s">
        <v>410</v>
      </c>
      <c r="K4" s="721" t="s">
        <v>401</v>
      </c>
      <c r="L4" s="408" t="s">
        <v>396</v>
      </c>
      <c r="M4" s="408" t="s">
        <v>409</v>
      </c>
      <c r="N4" s="408" t="s">
        <v>410</v>
      </c>
      <c r="O4" s="441" t="s">
        <v>401</v>
      </c>
      <c r="P4" s="832" t="s">
        <v>396</v>
      </c>
      <c r="Q4" s="411" t="s">
        <v>409</v>
      </c>
      <c r="R4" s="411" t="s">
        <v>410</v>
      </c>
      <c r="S4" s="833" t="s">
        <v>401</v>
      </c>
      <c r="T4" s="832" t="s">
        <v>396</v>
      </c>
      <c r="U4" s="411" t="s">
        <v>409</v>
      </c>
      <c r="V4" s="411" t="s">
        <v>410</v>
      </c>
      <c r="W4" s="833" t="s">
        <v>401</v>
      </c>
      <c r="X4" s="405" t="s">
        <v>396</v>
      </c>
      <c r="Y4" s="408" t="s">
        <v>409</v>
      </c>
      <c r="Z4" s="408" t="s">
        <v>410</v>
      </c>
      <c r="AA4" s="404" t="s">
        <v>401</v>
      </c>
      <c r="AB4" s="405" t="s">
        <v>396</v>
      </c>
      <c r="AC4" s="408" t="s">
        <v>409</v>
      </c>
      <c r="AD4" s="408" t="s">
        <v>410</v>
      </c>
      <c r="AE4" s="404" t="s">
        <v>401</v>
      </c>
    </row>
    <row r="5" spans="1:31" ht="24" customHeight="1" thickBot="1" x14ac:dyDescent="0.3">
      <c r="A5" s="145"/>
      <c r="B5" s="502" t="s">
        <v>147</v>
      </c>
      <c r="C5" s="503"/>
      <c r="D5" s="406">
        <f>SUM(E5:G5)</f>
        <v>31655830.93</v>
      </c>
      <c r="E5" s="409">
        <f>E7+E21+E35+E45+E51+E67+E75+E90+E94+E119+E130+E139+E151+E176+E177</f>
        <v>17806018.689999998</v>
      </c>
      <c r="F5" s="409">
        <f t="shared" ref="F5:G5" si="0">F7+F21+F35+F45+F51+F67+F75+F90+F94+F119+F130+F139+F151+F176+F177</f>
        <v>8262797.8000000007</v>
      </c>
      <c r="G5" s="442">
        <f t="shared" si="0"/>
        <v>5587014.4400000004</v>
      </c>
      <c r="H5" s="406">
        <f>SUM(I5:K5)</f>
        <v>19922027.479999997</v>
      </c>
      <c r="I5" s="409">
        <f>I7+I21+I35+I45+I51+I67+I75+I90+I94+I119+I130+I139+I151+I176+I177</f>
        <v>18755657.259999998</v>
      </c>
      <c r="J5" s="409">
        <f t="shared" ref="J5:N5" si="1">J7+J21+J35+J45+J51+J67+J75+J90+J94+J119+J130+J139+J151+J176+J177</f>
        <v>940071.16000000015</v>
      </c>
      <c r="K5" s="501">
        <f t="shared" si="1"/>
        <v>226299.06</v>
      </c>
      <c r="L5" s="412">
        <f>L7+L21+L35+L45+L51+L67+L75+L90+L94+L119+L130+L139+L151+L176+L177</f>
        <v>27462120</v>
      </c>
      <c r="M5" s="412">
        <f>M7+M21+M35+M45+M51+M67+M75+M90+M94+M119+M130+M139+M151+M176+M177</f>
        <v>20129520</v>
      </c>
      <c r="N5" s="412">
        <f t="shared" si="1"/>
        <v>6626100</v>
      </c>
      <c r="O5" s="500">
        <f>O7+O21+O35+O45+O51+O67+O75+O90+O94+O119+O130+O139+O151+O176+O177</f>
        <v>706500</v>
      </c>
      <c r="P5" s="834">
        <f t="shared" ref="P5:W5" si="2">P7+P21+P35+P45+P51+P67+P75+P90+P94+P119+P130+P139+P151+P176+P177</f>
        <v>26873664</v>
      </c>
      <c r="Q5" s="500">
        <f t="shared" si="2"/>
        <v>21071825</v>
      </c>
      <c r="R5" s="500">
        <f t="shared" si="2"/>
        <v>5095339</v>
      </c>
      <c r="S5" s="500">
        <f t="shared" si="2"/>
        <v>706500</v>
      </c>
      <c r="T5" s="836">
        <f t="shared" si="2"/>
        <v>26873664</v>
      </c>
      <c r="U5" s="837">
        <f t="shared" si="2"/>
        <v>21060925</v>
      </c>
      <c r="V5" s="837">
        <f t="shared" si="2"/>
        <v>5106239</v>
      </c>
      <c r="W5" s="838">
        <f t="shared" si="2"/>
        <v>706500</v>
      </c>
      <c r="X5" s="409">
        <f>SUM(Y5:AA5)</f>
        <v>-2441295</v>
      </c>
      <c r="Y5" s="409">
        <f>Y7+Y21+Y35+Y45+Y51+Y67+Y75+Y90+Y94+Y119+Y130+Y139+Y151+Y176+Y177</f>
        <v>-423073</v>
      </c>
      <c r="Z5" s="409">
        <f t="shared" ref="Z5:AA5" si="3">Z7+Z21+Z35+Z45+Z51+Z67+Z75+Z90+Z94+Z119+Z130+Z139+Z151+Z176+Z177</f>
        <v>-1888222</v>
      </c>
      <c r="AA5" s="501">
        <f t="shared" si="3"/>
        <v>-130000</v>
      </c>
      <c r="AB5" s="406">
        <f>SUM(AC5:AE5)</f>
        <v>24432369</v>
      </c>
      <c r="AC5" s="409">
        <f>AC7+AC21+AC35+AC45+AC51+AC67+AC75+AC90+AC94+AC119+AC130+AC139+AC151+AC176+AC177</f>
        <v>20637852</v>
      </c>
      <c r="AD5" s="409">
        <f t="shared" ref="AD5:AE5" si="4">AD7+AD21+AD35+AD45+AD51+AD67+AD75+AD90+AD94+AD119+AD130+AD139+AD151+AD176+AD177</f>
        <v>3218017</v>
      </c>
      <c r="AE5" s="501">
        <f t="shared" si="4"/>
        <v>576500</v>
      </c>
    </row>
    <row r="6" spans="1:31" ht="13.5" thickBot="1" x14ac:dyDescent="0.25">
      <c r="A6" s="145"/>
      <c r="B6" s="289" t="s">
        <v>148</v>
      </c>
      <c r="C6" s="290"/>
      <c r="D6" s="407"/>
      <c r="E6" s="410"/>
      <c r="F6" s="410"/>
      <c r="G6" s="147"/>
      <c r="H6" s="445"/>
      <c r="I6" s="410"/>
      <c r="J6" s="410"/>
      <c r="K6" s="446"/>
      <c r="L6" s="410"/>
      <c r="M6" s="410"/>
      <c r="N6" s="410"/>
      <c r="O6" s="147"/>
      <c r="P6" s="821"/>
      <c r="Q6" s="147"/>
      <c r="R6" s="147"/>
      <c r="S6" s="446"/>
      <c r="T6" s="821"/>
      <c r="U6" s="147"/>
      <c r="V6" s="147"/>
      <c r="W6" s="446"/>
      <c r="X6" s="445"/>
      <c r="Y6" s="410"/>
      <c r="Z6" s="410"/>
      <c r="AA6" s="446"/>
      <c r="AB6" s="445"/>
      <c r="AC6" s="410"/>
      <c r="AD6" s="410"/>
      <c r="AE6" s="446"/>
    </row>
    <row r="7" spans="1:31" ht="15.75" x14ac:dyDescent="0.25">
      <c r="A7" s="145"/>
      <c r="B7" s="309" t="s">
        <v>149</v>
      </c>
      <c r="C7" s="310"/>
      <c r="D7" s="302">
        <f>D8+D13+D17+D18+D19+D20</f>
        <v>350056.94</v>
      </c>
      <c r="E7" s="303">
        <f t="shared" ref="E7:G7" si="5">E8+E13+E17+E18+E19+E20</f>
        <v>274403.10000000003</v>
      </c>
      <c r="F7" s="303">
        <f t="shared" si="5"/>
        <v>75653.84</v>
      </c>
      <c r="G7" s="393">
        <f t="shared" si="5"/>
        <v>0</v>
      </c>
      <c r="H7" s="302">
        <f>H8+H13+H17+H18+H19+H20</f>
        <v>489297.16000000003</v>
      </c>
      <c r="I7" s="303">
        <f t="shared" ref="I7:W7" si="6">I8+I13+I17+I18+I19+I20</f>
        <v>359110.12000000005</v>
      </c>
      <c r="J7" s="303">
        <f t="shared" si="6"/>
        <v>130187.04</v>
      </c>
      <c r="K7" s="304">
        <f t="shared" si="6"/>
        <v>0</v>
      </c>
      <c r="L7" s="397">
        <f>L8+L13+L17+L18+L19+L20</f>
        <v>411560</v>
      </c>
      <c r="M7" s="397">
        <f>M8+M13+M17+M18+M19+M20</f>
        <v>391560</v>
      </c>
      <c r="N7" s="397">
        <f t="shared" si="6"/>
        <v>20000</v>
      </c>
      <c r="O7" s="628">
        <f t="shared" si="6"/>
        <v>0</v>
      </c>
      <c r="P7" s="302">
        <f t="shared" si="6"/>
        <v>481560</v>
      </c>
      <c r="Q7" s="303">
        <f t="shared" si="6"/>
        <v>391560</v>
      </c>
      <c r="R7" s="303">
        <f t="shared" si="6"/>
        <v>90000</v>
      </c>
      <c r="S7" s="393">
        <f t="shared" si="6"/>
        <v>0</v>
      </c>
      <c r="T7" s="302">
        <f t="shared" si="6"/>
        <v>480015</v>
      </c>
      <c r="U7" s="303">
        <f t="shared" si="6"/>
        <v>390015</v>
      </c>
      <c r="V7" s="303">
        <f t="shared" si="6"/>
        <v>90000</v>
      </c>
      <c r="W7" s="304">
        <f t="shared" si="6"/>
        <v>0</v>
      </c>
      <c r="X7" s="397">
        <f>X8+X13+X17+X18+X19+X20</f>
        <v>-35000</v>
      </c>
      <c r="Y7" s="303">
        <f t="shared" ref="Y7:AA7" si="7">Y8+Y13+Y17+Y18+Y19+Y20</f>
        <v>-10000</v>
      </c>
      <c r="Z7" s="303">
        <f t="shared" si="7"/>
        <v>-25000</v>
      </c>
      <c r="AA7" s="304">
        <f t="shared" si="7"/>
        <v>0</v>
      </c>
      <c r="AB7" s="302">
        <f>AB8+AB13+AB17+AB18+AB19+AB20</f>
        <v>445015</v>
      </c>
      <c r="AC7" s="303">
        <f t="shared" ref="AC7:AE7" si="8">AC8+AC13+AC17+AC18+AC19+AC20</f>
        <v>380015</v>
      </c>
      <c r="AD7" s="303">
        <f t="shared" si="8"/>
        <v>65000</v>
      </c>
      <c r="AE7" s="304">
        <f t="shared" si="8"/>
        <v>0</v>
      </c>
    </row>
    <row r="8" spans="1:31" ht="15.75" x14ac:dyDescent="0.25">
      <c r="A8" s="145"/>
      <c r="B8" s="311" t="s">
        <v>150</v>
      </c>
      <c r="C8" s="312" t="s">
        <v>151</v>
      </c>
      <c r="D8" s="296">
        <f>SUM(D9:D12)</f>
        <v>163232.98000000004</v>
      </c>
      <c r="E8" s="294">
        <f t="shared" ref="E8:G8" si="9">SUM(E9:E12)</f>
        <v>163232.98000000004</v>
      </c>
      <c r="F8" s="294">
        <f t="shared" si="9"/>
        <v>0</v>
      </c>
      <c r="G8" s="307">
        <f t="shared" si="9"/>
        <v>0</v>
      </c>
      <c r="H8" s="296">
        <f>SUM(H9:H12)</f>
        <v>227561.74</v>
      </c>
      <c r="I8" s="294">
        <f t="shared" ref="I8:O8" si="10">SUM(I9:I12)</f>
        <v>227561.74</v>
      </c>
      <c r="J8" s="294">
        <f t="shared" si="10"/>
        <v>0</v>
      </c>
      <c r="K8" s="295">
        <f t="shared" si="10"/>
        <v>0</v>
      </c>
      <c r="L8" s="308">
        <f>SUM(L9:L12)</f>
        <v>239650</v>
      </c>
      <c r="M8" s="308">
        <f>SUM(M9:M12)</f>
        <v>239650</v>
      </c>
      <c r="N8" s="308">
        <f t="shared" si="10"/>
        <v>0</v>
      </c>
      <c r="O8" s="629">
        <f t="shared" si="10"/>
        <v>0</v>
      </c>
      <c r="P8" s="296">
        <f t="shared" ref="P8:U8" si="11">SUM(P9:P12)</f>
        <v>239650</v>
      </c>
      <c r="Q8" s="294">
        <f t="shared" si="11"/>
        <v>239650</v>
      </c>
      <c r="R8" s="294">
        <f t="shared" si="11"/>
        <v>0</v>
      </c>
      <c r="S8" s="307">
        <f t="shared" si="11"/>
        <v>0</v>
      </c>
      <c r="T8" s="296">
        <f t="shared" si="11"/>
        <v>239650</v>
      </c>
      <c r="U8" s="294">
        <f t="shared" si="11"/>
        <v>239650</v>
      </c>
      <c r="V8" s="294">
        <f t="shared" ref="V8:W8" si="12">SUM(V9:V12)</f>
        <v>0</v>
      </c>
      <c r="W8" s="295">
        <f t="shared" si="12"/>
        <v>0</v>
      </c>
      <c r="X8" s="308">
        <f>SUM(X9:X12)</f>
        <v>0</v>
      </c>
      <c r="Y8" s="294">
        <f t="shared" ref="Y8:AA8" si="13">SUM(Y9:Y12)</f>
        <v>0</v>
      </c>
      <c r="Z8" s="294">
        <f t="shared" si="13"/>
        <v>0</v>
      </c>
      <c r="AA8" s="295">
        <f t="shared" si="13"/>
        <v>0</v>
      </c>
      <c r="AB8" s="296">
        <f>SUM(AB9:AB12)</f>
        <v>239650</v>
      </c>
      <c r="AC8" s="294">
        <f t="shared" ref="AC8:AE8" si="14">SUM(AC9:AC12)</f>
        <v>239650</v>
      </c>
      <c r="AD8" s="294">
        <f t="shared" si="14"/>
        <v>0</v>
      </c>
      <c r="AE8" s="295">
        <f t="shared" si="14"/>
        <v>0</v>
      </c>
    </row>
    <row r="9" spans="1:31" ht="15.75" x14ac:dyDescent="0.25">
      <c r="A9" s="145"/>
      <c r="B9" s="311">
        <v>1</v>
      </c>
      <c r="C9" s="312" t="s">
        <v>152</v>
      </c>
      <c r="D9" s="296">
        <f>SUM(E9:G9)</f>
        <v>84553.160000000018</v>
      </c>
      <c r="E9" s="294">
        <f>'[1]1.Plánovanie, manažment a kontr'!$T$5</f>
        <v>84553.160000000018</v>
      </c>
      <c r="F9" s="294">
        <f>'[1]1.Plánovanie, manažment a kontr'!$U$5</f>
        <v>0</v>
      </c>
      <c r="G9" s="307">
        <f>'[1]1.Plánovanie, manažment a kontr'!$V$5</f>
        <v>0</v>
      </c>
      <c r="H9" s="296">
        <f>SUM(I9:K9)</f>
        <v>87654.5</v>
      </c>
      <c r="I9" s="294">
        <f>'[2]1.Plánovanie, manažment a kontr'!$Q$5</f>
        <v>87654.5</v>
      </c>
      <c r="J9" s="294">
        <f>'[2]1.Plánovanie, manažment a kontr'!$R$5</f>
        <v>0</v>
      </c>
      <c r="K9" s="295">
        <f>'[2]1.Plánovanie, manažment a kontr'!$S$5</f>
        <v>0</v>
      </c>
      <c r="L9" s="308">
        <f>SUM(M9:O9)</f>
        <v>103000</v>
      </c>
      <c r="M9" s="308">
        <f>'[2]1.Plánovanie, manažment a kontr'!$T$5</f>
        <v>103000</v>
      </c>
      <c r="N9" s="308">
        <f>'[2]1.Plánovanie, manažment a kontr'!$U$5</f>
        <v>0</v>
      </c>
      <c r="O9" s="629">
        <f>'[2]1.Plánovanie, manažment a kontr'!$V$5</f>
        <v>0</v>
      </c>
      <c r="P9" s="296">
        <f>SUM(Q9:S9)</f>
        <v>103000</v>
      </c>
      <c r="Q9" s="294">
        <f>'[2]1.Plánovanie, manažment a kontr'!$W$5</f>
        <v>103000</v>
      </c>
      <c r="R9" s="294">
        <f>'[2]1.Plánovanie, manažment a kontr'!$X$5</f>
        <v>0</v>
      </c>
      <c r="S9" s="307">
        <f>'[2]1.Plánovanie, manažment a kontr'!$Y$5</f>
        <v>0</v>
      </c>
      <c r="T9" s="296">
        <f>SUM(U9:W9)</f>
        <v>103000</v>
      </c>
      <c r="U9" s="294">
        <f>'[2]1.Plánovanie, manažment a kontr'!$Z$5</f>
        <v>103000</v>
      </c>
      <c r="V9" s="294">
        <f>'[2]1.Plánovanie, manažment a kontr'!$AA$5</f>
        <v>0</v>
      </c>
      <c r="W9" s="295">
        <f>'[2]1.Plánovanie, manažment a kontr'!$AB$5</f>
        <v>0</v>
      </c>
      <c r="X9" s="308">
        <f>SUM(Y9:AA9)</f>
        <v>0</v>
      </c>
      <c r="Y9" s="294">
        <f>'[2]1.Plánovanie, manažment a kontr'!$AC$5</f>
        <v>0</v>
      </c>
      <c r="Z9" s="294">
        <f>'[2]1.Plánovanie, manažment a kontr'!$AD$5</f>
        <v>0</v>
      </c>
      <c r="AA9" s="295">
        <f>'[2]1.Plánovanie, manažment a kontr'!$AE$5</f>
        <v>0</v>
      </c>
      <c r="AB9" s="296">
        <f>SUM(AC9:AE9)</f>
        <v>103000</v>
      </c>
      <c r="AC9" s="294">
        <f>'[2]1.Plánovanie, manažment a kontr'!$AF$5</f>
        <v>103000</v>
      </c>
      <c r="AD9" s="294">
        <f>'[2]1.Plánovanie, manažment a kontr'!$AG$5</f>
        <v>0</v>
      </c>
      <c r="AE9" s="295">
        <f>'[2]1.Plánovanie, manažment a kontr'!$AH$5</f>
        <v>0</v>
      </c>
    </row>
    <row r="10" spans="1:31" ht="15.75" x14ac:dyDescent="0.25">
      <c r="A10" s="148"/>
      <c r="B10" s="311">
        <v>2</v>
      </c>
      <c r="C10" s="312" t="s">
        <v>153</v>
      </c>
      <c r="D10" s="296">
        <f>SUM(E10:G10)</f>
        <v>38810.740000000005</v>
      </c>
      <c r="E10" s="294">
        <f>'[1]1.Plánovanie, manažment a kontr'!$T$16</f>
        <v>38810.740000000005</v>
      </c>
      <c r="F10" s="294">
        <f>'[1]1.Plánovanie, manažment a kontr'!$U$16</f>
        <v>0</v>
      </c>
      <c r="G10" s="307">
        <f>'[1]1.Plánovanie, manažment a kontr'!$V$16</f>
        <v>0</v>
      </c>
      <c r="H10" s="296">
        <f>SUM(I10:K10)</f>
        <v>41913.12999999999</v>
      </c>
      <c r="I10" s="294">
        <f>'[2]1.Plánovanie, manažment a kontr'!$Q$17</f>
        <v>41913.12999999999</v>
      </c>
      <c r="J10" s="294">
        <f>'[2]1.Plánovanie, manažment a kontr'!$R$17</f>
        <v>0</v>
      </c>
      <c r="K10" s="295">
        <f>'[2]1.Plánovanie, manažment a kontr'!$S$17</f>
        <v>0</v>
      </c>
      <c r="L10" s="308">
        <f>SUM(M10:O10)</f>
        <v>43750</v>
      </c>
      <c r="M10" s="308">
        <f>'[2]1.Plánovanie, manažment a kontr'!$T$17</f>
        <v>43750</v>
      </c>
      <c r="N10" s="308">
        <f>'[2]1.Plánovanie, manažment a kontr'!$U$17</f>
        <v>0</v>
      </c>
      <c r="O10" s="629">
        <f>'[2]1.Plánovanie, manažment a kontr'!$V$17</f>
        <v>0</v>
      </c>
      <c r="P10" s="296">
        <f t="shared" ref="P10:P12" si="15">SUM(Q10:S10)</f>
        <v>43750</v>
      </c>
      <c r="Q10" s="294">
        <f>'[2]1.Plánovanie, manažment a kontr'!$W$17</f>
        <v>43750</v>
      </c>
      <c r="R10" s="294">
        <f>'[2]1.Plánovanie, manažment a kontr'!$X$17</f>
        <v>0</v>
      </c>
      <c r="S10" s="307">
        <f>'[2]1.Plánovanie, manažment a kontr'!$Y$17</f>
        <v>0</v>
      </c>
      <c r="T10" s="296">
        <f t="shared" ref="T10:T12" si="16">SUM(U10:W10)</f>
        <v>43750</v>
      </c>
      <c r="U10" s="294">
        <f>'[2]1.Plánovanie, manažment a kontr'!$Z$17</f>
        <v>43750</v>
      </c>
      <c r="V10" s="294">
        <f>'[2]1.Plánovanie, manažment a kontr'!$AA$17</f>
        <v>0</v>
      </c>
      <c r="W10" s="295">
        <f>'[2]1.Plánovanie, manažment a kontr'!$AB$17</f>
        <v>0</v>
      </c>
      <c r="X10" s="308">
        <f>SUM(Y10:AA10)</f>
        <v>0</v>
      </c>
      <c r="Y10" s="294">
        <f>'[2]1.Plánovanie, manažment a kontr'!$AC$17</f>
        <v>0</v>
      </c>
      <c r="Z10" s="294">
        <f>'[2]1.Plánovanie, manažment a kontr'!$AD$17</f>
        <v>0</v>
      </c>
      <c r="AA10" s="295">
        <f>'[2]1.Plánovanie, manažment a kontr'!$AE$17</f>
        <v>0</v>
      </c>
      <c r="AB10" s="296">
        <f>SUM(AC10:AE10)</f>
        <v>43750</v>
      </c>
      <c r="AC10" s="294">
        <f>'[2]1.Plánovanie, manažment a kontr'!$AF$17</f>
        <v>43750</v>
      </c>
      <c r="AD10" s="294">
        <f>'[2]1.Plánovanie, manažment a kontr'!$AG$17</f>
        <v>0</v>
      </c>
      <c r="AE10" s="295">
        <f>'[2]1.Plánovanie, manažment a kontr'!$AH$17</f>
        <v>0</v>
      </c>
    </row>
    <row r="11" spans="1:31" ht="15.75" x14ac:dyDescent="0.25">
      <c r="A11" s="148"/>
      <c r="B11" s="311">
        <v>3</v>
      </c>
      <c r="C11" s="313" t="s">
        <v>154</v>
      </c>
      <c r="D11" s="296">
        <f>SUM(E11:G11)</f>
        <v>36742.879999999997</v>
      </c>
      <c r="E11" s="294">
        <f>'[1]1.Plánovanie, manažment a kontr'!$T$27</f>
        <v>36742.879999999997</v>
      </c>
      <c r="F11" s="294">
        <f>'[1]1.Plánovanie, manažment a kontr'!$U$27</f>
        <v>0</v>
      </c>
      <c r="G11" s="307">
        <f>'[1]1.Plánovanie, manažment a kontr'!$V$27</f>
        <v>0</v>
      </c>
      <c r="H11" s="296">
        <f>SUM(I11:K11)</f>
        <v>97994.11</v>
      </c>
      <c r="I11" s="294">
        <f>'[2]1.Plánovanie, manažment a kontr'!$Q$28</f>
        <v>97994.11</v>
      </c>
      <c r="J11" s="294">
        <f>'[2]1.Plánovanie, manažment a kontr'!$R$28</f>
        <v>0</v>
      </c>
      <c r="K11" s="295">
        <f>'[2]1.Plánovanie, manažment a kontr'!$S$28</f>
        <v>0</v>
      </c>
      <c r="L11" s="308">
        <f t="shared" ref="L11:L12" si="17">SUM(M11:O11)</f>
        <v>88500</v>
      </c>
      <c r="M11" s="308">
        <f>'[2]1.Plánovanie, manažment a kontr'!$T$28</f>
        <v>88500</v>
      </c>
      <c r="N11" s="308">
        <f>'[2]1.Plánovanie, manažment a kontr'!$U$28</f>
        <v>0</v>
      </c>
      <c r="O11" s="629">
        <f>'[2]1.Plánovanie, manažment a kontr'!$V$28</f>
        <v>0</v>
      </c>
      <c r="P11" s="296">
        <f t="shared" si="15"/>
        <v>88500</v>
      </c>
      <c r="Q11" s="294">
        <f>'[2]1.Plánovanie, manažment a kontr'!$W$28</f>
        <v>88500</v>
      </c>
      <c r="R11" s="294">
        <f>'[2]1.Plánovanie, manažment a kontr'!$X$28</f>
        <v>0</v>
      </c>
      <c r="S11" s="307">
        <f>'[2]1.Plánovanie, manažment a kontr'!$Y$28</f>
        <v>0</v>
      </c>
      <c r="T11" s="296">
        <f t="shared" si="16"/>
        <v>88500</v>
      </c>
      <c r="U11" s="294">
        <f>'[2]1.Plánovanie, manažment a kontr'!$Z$28</f>
        <v>88500</v>
      </c>
      <c r="V11" s="294">
        <f>'[2]1.Plánovanie, manažment a kontr'!$AA$28</f>
        <v>0</v>
      </c>
      <c r="W11" s="295">
        <f>'[2]1.Plánovanie, manažment a kontr'!$AB$28</f>
        <v>0</v>
      </c>
      <c r="X11" s="308">
        <f>SUM(Y11:AA11)</f>
        <v>0</v>
      </c>
      <c r="Y11" s="294">
        <f>'[2]1.Plánovanie, manažment a kontr'!$AC$28</f>
        <v>0</v>
      </c>
      <c r="Z11" s="294">
        <f>'[2]1.Plánovanie, manažment a kontr'!$AD$28</f>
        <v>0</v>
      </c>
      <c r="AA11" s="295">
        <f>'[2]1.Plánovanie, manažment a kontr'!$AE$28</f>
        <v>0</v>
      </c>
      <c r="AB11" s="296">
        <f>SUM(AC11:AE11)</f>
        <v>88500</v>
      </c>
      <c r="AC11" s="294">
        <f>'[2]1.Plánovanie, manažment a kontr'!$AF$28</f>
        <v>88500</v>
      </c>
      <c r="AD11" s="294">
        <f>'[2]1.Plánovanie, manažment a kontr'!$AG$28</f>
        <v>0</v>
      </c>
      <c r="AE11" s="295">
        <f>'[2]1.Plánovanie, manažment a kontr'!$AH$28</f>
        <v>0</v>
      </c>
    </row>
    <row r="12" spans="1:31" ht="15.75" x14ac:dyDescent="0.25">
      <c r="A12" s="148"/>
      <c r="B12" s="311">
        <v>4</v>
      </c>
      <c r="C12" s="313" t="s">
        <v>155</v>
      </c>
      <c r="D12" s="296">
        <f>SUM(E12:G12)</f>
        <v>3126.2</v>
      </c>
      <c r="E12" s="294">
        <f>'[1]1.Plánovanie, manažment a kontr'!$T$32</f>
        <v>3126.2</v>
      </c>
      <c r="F12" s="294">
        <f>'[1]1.Plánovanie, manažment a kontr'!$U$32</f>
        <v>0</v>
      </c>
      <c r="G12" s="307">
        <f>'[1]1.Plánovanie, manažment a kontr'!$V$32</f>
        <v>0</v>
      </c>
      <c r="H12" s="296">
        <f>SUM(I12:K12)</f>
        <v>0</v>
      </c>
      <c r="I12" s="294">
        <f>'[2]1.Plánovanie, manažment a kontr'!$Q$33</f>
        <v>0</v>
      </c>
      <c r="J12" s="294">
        <f>'[2]1.Plánovanie, manažment a kontr'!$R$33</f>
        <v>0</v>
      </c>
      <c r="K12" s="295">
        <f>'[2]1.Plánovanie, manažment a kontr'!$S$33</f>
        <v>0</v>
      </c>
      <c r="L12" s="308">
        <f t="shared" si="17"/>
        <v>4400</v>
      </c>
      <c r="M12" s="308">
        <f>'[2]1.Plánovanie, manažment a kontr'!$T$33</f>
        <v>4400</v>
      </c>
      <c r="N12" s="308">
        <f>'[2]1.Plánovanie, manažment a kontr'!$U$33</f>
        <v>0</v>
      </c>
      <c r="O12" s="629">
        <f>'[2]1.Plánovanie, manažment a kontr'!$V$33</f>
        <v>0</v>
      </c>
      <c r="P12" s="296">
        <f t="shared" si="15"/>
        <v>4400</v>
      </c>
      <c r="Q12" s="294">
        <f>'[2]1.Plánovanie, manažment a kontr'!$W$33</f>
        <v>4400</v>
      </c>
      <c r="R12" s="294">
        <f>'[2]1.Plánovanie, manažment a kontr'!$X$33</f>
        <v>0</v>
      </c>
      <c r="S12" s="307">
        <f>'[2]1.Plánovanie, manažment a kontr'!$Y$33</f>
        <v>0</v>
      </c>
      <c r="T12" s="296">
        <f t="shared" si="16"/>
        <v>4400</v>
      </c>
      <c r="U12" s="294">
        <f>'[2]1.Plánovanie, manažment a kontr'!$Z$33</f>
        <v>4400</v>
      </c>
      <c r="V12" s="294">
        <f>'[2]1.Plánovanie, manažment a kontr'!$AA$33</f>
        <v>0</v>
      </c>
      <c r="W12" s="295">
        <f>'[2]1.Plánovanie, manažment a kontr'!$AB$33</f>
        <v>0</v>
      </c>
      <c r="X12" s="308">
        <f>SUM(Y12:AA12)</f>
        <v>0</v>
      </c>
      <c r="Y12" s="294">
        <f>'[2]1.Plánovanie, manažment a kontr'!$AC$33</f>
        <v>0</v>
      </c>
      <c r="Z12" s="294">
        <f>'[2]1.Plánovanie, manažment a kontr'!$AD$33</f>
        <v>0</v>
      </c>
      <c r="AA12" s="295">
        <f>'[2]1.Plánovanie, manažment a kontr'!$AE$33</f>
        <v>0</v>
      </c>
      <c r="AB12" s="296">
        <f>SUM(AC12:AE12)</f>
        <v>4400</v>
      </c>
      <c r="AC12" s="294">
        <f>'[2]1.Plánovanie, manažment a kontr'!$AF$33</f>
        <v>4400</v>
      </c>
      <c r="AD12" s="294">
        <f>'[2]1.Plánovanie, manažment a kontr'!$AG$33</f>
        <v>0</v>
      </c>
      <c r="AE12" s="295">
        <f>'[2]1.Plánovanie, manažment a kontr'!$AH$33</f>
        <v>0</v>
      </c>
    </row>
    <row r="13" spans="1:31" ht="15.75" x14ac:dyDescent="0.25">
      <c r="A13" s="148"/>
      <c r="B13" s="311" t="s">
        <v>156</v>
      </c>
      <c r="C13" s="313" t="s">
        <v>157</v>
      </c>
      <c r="D13" s="296">
        <f>SUM(D14:D16)</f>
        <v>88676.69</v>
      </c>
      <c r="E13" s="294">
        <f t="shared" ref="E13:G13" si="18">SUM(E14:E16)</f>
        <v>13022.849999999999</v>
      </c>
      <c r="F13" s="294">
        <f t="shared" si="18"/>
        <v>75653.84</v>
      </c>
      <c r="G13" s="307">
        <f t="shared" si="18"/>
        <v>0</v>
      </c>
      <c r="H13" s="296">
        <f>SUM(H14:H16)</f>
        <v>163468.94</v>
      </c>
      <c r="I13" s="294">
        <f t="shared" ref="I13:O13" si="19">SUM(I14:I16)</f>
        <v>33281.9</v>
      </c>
      <c r="J13" s="294">
        <f t="shared" si="19"/>
        <v>130187.04</v>
      </c>
      <c r="K13" s="295">
        <f t="shared" si="19"/>
        <v>0</v>
      </c>
      <c r="L13" s="308">
        <f>SUM(L14:L16)</f>
        <v>58800</v>
      </c>
      <c r="M13" s="308">
        <f>SUM(M14:M16)</f>
        <v>38800</v>
      </c>
      <c r="N13" s="308">
        <f t="shared" si="19"/>
        <v>20000</v>
      </c>
      <c r="O13" s="629">
        <f t="shared" si="19"/>
        <v>0</v>
      </c>
      <c r="P13" s="296">
        <f>SUM(P14:P16)</f>
        <v>128800</v>
      </c>
      <c r="Q13" s="294">
        <f>SUM(Q14:Q16)</f>
        <v>38800</v>
      </c>
      <c r="R13" s="294">
        <f t="shared" ref="R13:S13" si="20">SUM(R14:R16)</f>
        <v>90000</v>
      </c>
      <c r="S13" s="307">
        <f t="shared" si="20"/>
        <v>0</v>
      </c>
      <c r="T13" s="296">
        <f>SUM(T14:T16)</f>
        <v>127255</v>
      </c>
      <c r="U13" s="294">
        <f>SUM(U14:U16)</f>
        <v>37255</v>
      </c>
      <c r="V13" s="294">
        <f t="shared" ref="V13:W13" si="21">SUM(V14:V16)</f>
        <v>90000</v>
      </c>
      <c r="W13" s="295">
        <f t="shared" si="21"/>
        <v>0</v>
      </c>
      <c r="X13" s="308">
        <f>SUM(X14:X16)</f>
        <v>-35000</v>
      </c>
      <c r="Y13" s="294">
        <f t="shared" ref="Y13:AA13" si="22">SUM(Y14:Y16)</f>
        <v>-10000</v>
      </c>
      <c r="Z13" s="294">
        <f t="shared" si="22"/>
        <v>-25000</v>
      </c>
      <c r="AA13" s="295">
        <f t="shared" si="22"/>
        <v>0</v>
      </c>
      <c r="AB13" s="296">
        <f>SUM(AB14:AB16)</f>
        <v>92255</v>
      </c>
      <c r="AC13" s="294">
        <f t="shared" ref="AC13:AE13" si="23">SUM(AC14:AC16)</f>
        <v>27255</v>
      </c>
      <c r="AD13" s="294">
        <f t="shared" si="23"/>
        <v>65000</v>
      </c>
      <c r="AE13" s="295">
        <f t="shared" si="23"/>
        <v>0</v>
      </c>
    </row>
    <row r="14" spans="1:31" ht="15.75" x14ac:dyDescent="0.25">
      <c r="A14" s="148"/>
      <c r="B14" s="311">
        <v>1</v>
      </c>
      <c r="C14" s="313" t="s">
        <v>158</v>
      </c>
      <c r="D14" s="296">
        <f>SUM(E14:G14)</f>
        <v>10881.39</v>
      </c>
      <c r="E14" s="294">
        <f>'[1]1.Plánovanie, manažment a kontr'!$T$40</f>
        <v>10881.39</v>
      </c>
      <c r="F14" s="294">
        <f>'[1]1.Plánovanie, manažment a kontr'!$U$40</f>
        <v>0</v>
      </c>
      <c r="G14" s="307">
        <f>'[1]1.Plánovanie, manažment a kontr'!$V$40</f>
        <v>0</v>
      </c>
      <c r="H14" s="296">
        <f>SUM(I14:K14)</f>
        <v>10771.78</v>
      </c>
      <c r="I14" s="294">
        <f>'[2]1.Plánovanie, manažment a kontr'!$Q$41</f>
        <v>10771.78</v>
      </c>
      <c r="J14" s="294">
        <f>'[2]1.Plánovanie, manažment a kontr'!$R$41</f>
        <v>0</v>
      </c>
      <c r="K14" s="295">
        <f>'[2]1.Plánovanie, manažment a kontr'!$S$41</f>
        <v>0</v>
      </c>
      <c r="L14" s="308">
        <f t="shared" ref="L14:L16" si="24">SUM(M14:O14)</f>
        <v>22600</v>
      </c>
      <c r="M14" s="308">
        <f>'[2]1.Plánovanie, manažment a kontr'!$T$41</f>
        <v>22600</v>
      </c>
      <c r="N14" s="308">
        <f>'[2]1.Plánovanie, manažment a kontr'!$U$41</f>
        <v>0</v>
      </c>
      <c r="O14" s="629">
        <f>'[2]1.Plánovanie, manažment a kontr'!$V$41</f>
        <v>0</v>
      </c>
      <c r="P14" s="296">
        <f>SUM(Q14:S14)</f>
        <v>22600</v>
      </c>
      <c r="Q14" s="294">
        <f>'[2]1.Plánovanie, manažment a kontr'!$W$41</f>
        <v>22600</v>
      </c>
      <c r="R14" s="294">
        <f>'[2]1.Plánovanie, manažment a kontr'!$X$41</f>
        <v>0</v>
      </c>
      <c r="S14" s="307">
        <f>'[2]1.Plánovanie, manažment a kontr'!$Y$41</f>
        <v>0</v>
      </c>
      <c r="T14" s="296">
        <f>SUM(U14:W14)</f>
        <v>21055</v>
      </c>
      <c r="U14" s="294">
        <f>'[2]1.Plánovanie, manažment a kontr'!$Z$41</f>
        <v>21055</v>
      </c>
      <c r="V14" s="294">
        <f>'[2]1.Plánovanie, manažment a kontr'!$AA$41</f>
        <v>0</v>
      </c>
      <c r="W14" s="295">
        <f>'[2]1.Plánovanie, manažment a kontr'!$AB$41</f>
        <v>0</v>
      </c>
      <c r="X14" s="308">
        <f>SUM(Y14:AA14)</f>
        <v>0</v>
      </c>
      <c r="Y14" s="294">
        <f>'[2]1.Plánovanie, manažment a kontr'!$AC$41</f>
        <v>0</v>
      </c>
      <c r="Z14" s="294">
        <f>'[2]1.Plánovanie, manažment a kontr'!$AD$41</f>
        <v>0</v>
      </c>
      <c r="AA14" s="295">
        <f>'[2]1.Plánovanie, manažment a kontr'!$AE$41</f>
        <v>0</v>
      </c>
      <c r="AB14" s="296">
        <f>SUM(AC14:AE14)</f>
        <v>21055</v>
      </c>
      <c r="AC14" s="294">
        <f>'[2]1.Plánovanie, manažment a kontr'!$AF$41</f>
        <v>21055</v>
      </c>
      <c r="AD14" s="294">
        <f>'[2]1.Plánovanie, manažment a kontr'!$AG$41</f>
        <v>0</v>
      </c>
      <c r="AE14" s="295">
        <f>'[2]1.Plánovanie, manažment a kontr'!$AH$41</f>
        <v>0</v>
      </c>
    </row>
    <row r="15" spans="1:31" ht="15.75" x14ac:dyDescent="0.25">
      <c r="A15" s="148"/>
      <c r="B15" s="311">
        <v>2</v>
      </c>
      <c r="C15" s="313" t="s">
        <v>159</v>
      </c>
      <c r="D15" s="296">
        <f>SUM(E15:G15)</f>
        <v>23256</v>
      </c>
      <c r="E15" s="294">
        <f>'[1]1.Plánovanie, manažment a kontr'!$T$56</f>
        <v>0</v>
      </c>
      <c r="F15" s="294">
        <f>'[1]1.Plánovanie, manažment a kontr'!$U$56</f>
        <v>23256</v>
      </c>
      <c r="G15" s="307">
        <f>'[1]1.Plánovanie, manažment a kontr'!$V$56</f>
        <v>0</v>
      </c>
      <c r="H15" s="296">
        <f>SUM(I15:K15)</f>
        <v>75180</v>
      </c>
      <c r="I15" s="294">
        <f>'[2]1.Plánovanie, manažment a kontr'!$Q$58</f>
        <v>20280</v>
      </c>
      <c r="J15" s="294">
        <f>'[2]1.Plánovanie, manažment a kontr'!$R$58</f>
        <v>54900</v>
      </c>
      <c r="K15" s="295">
        <f>'[2]1.Plánovanie, manažment a kontr'!$S$58</f>
        <v>0</v>
      </c>
      <c r="L15" s="308">
        <f t="shared" si="24"/>
        <v>10000</v>
      </c>
      <c r="M15" s="308">
        <f>'[2]1.Plánovanie, manažment a kontr'!$T$58</f>
        <v>10000</v>
      </c>
      <c r="N15" s="308">
        <f>'[2]1.Plánovanie, manažment a kontr'!$U$58</f>
        <v>0</v>
      </c>
      <c r="O15" s="629">
        <f>'[2]1.Plánovanie, manažment a kontr'!$V$58</f>
        <v>0</v>
      </c>
      <c r="P15" s="296">
        <f t="shared" ref="P15:P20" si="25">SUM(Q15:S15)</f>
        <v>10000</v>
      </c>
      <c r="Q15" s="294">
        <f>'[2]1.Plánovanie, manažment a kontr'!$W$58</f>
        <v>10000</v>
      </c>
      <c r="R15" s="294">
        <f>'[2]1.Plánovanie, manažment a kontr'!$X$58</f>
        <v>0</v>
      </c>
      <c r="S15" s="307">
        <f>'[2]1.Plánovanie, manažment a kontr'!$Y$58</f>
        <v>0</v>
      </c>
      <c r="T15" s="296">
        <f t="shared" ref="T15:T20" si="26">SUM(U15:W15)</f>
        <v>10000</v>
      </c>
      <c r="U15" s="294">
        <f>'[2]1.Plánovanie, manažment a kontr'!$Z$58</f>
        <v>10000</v>
      </c>
      <c r="V15" s="294">
        <f>'[2]1.Plánovanie, manažment a kontr'!$AA$58</f>
        <v>0</v>
      </c>
      <c r="W15" s="295">
        <f>'[2]1.Plánovanie, manažment a kontr'!$AB$58</f>
        <v>0</v>
      </c>
      <c r="X15" s="308">
        <f>SUM(Y15:AA15)</f>
        <v>-10000</v>
      </c>
      <c r="Y15" s="294">
        <f>'[2]1.Plánovanie, manažment a kontr'!$AC$58</f>
        <v>-10000</v>
      </c>
      <c r="Z15" s="294">
        <f>'[2]1.Plánovanie, manažment a kontr'!$AD$58</f>
        <v>0</v>
      </c>
      <c r="AA15" s="295">
        <f>'[2]1.Plánovanie, manažment a kontr'!$AE$58</f>
        <v>0</v>
      </c>
      <c r="AB15" s="296">
        <f>SUM(AC15:AE15)</f>
        <v>0</v>
      </c>
      <c r="AC15" s="294">
        <f>'[2]1.Plánovanie, manažment a kontr'!$AF$58</f>
        <v>0</v>
      </c>
      <c r="AD15" s="294">
        <f>'[2]1.Plánovanie, manažment a kontr'!$AG$58</f>
        <v>0</v>
      </c>
      <c r="AE15" s="295">
        <f>'[2]1.Plánovanie, manažment a kontr'!$AH$58</f>
        <v>0</v>
      </c>
    </row>
    <row r="16" spans="1:31" ht="15.75" x14ac:dyDescent="0.25">
      <c r="A16" s="148"/>
      <c r="B16" s="311">
        <v>3</v>
      </c>
      <c r="C16" s="313" t="s">
        <v>160</v>
      </c>
      <c r="D16" s="296">
        <f t="shared" ref="D16:D20" si="27">SUM(E16:G16)</f>
        <v>54539.299999999996</v>
      </c>
      <c r="E16" s="294">
        <f>'[1]1.Plánovanie, manažment a kontr'!$T$60</f>
        <v>2141.46</v>
      </c>
      <c r="F16" s="294">
        <f>'[1]1.Plánovanie, manažment a kontr'!$U$60</f>
        <v>52397.84</v>
      </c>
      <c r="G16" s="307">
        <f>'[1]1.Plánovanie, manažment a kontr'!$V$60</f>
        <v>0</v>
      </c>
      <c r="H16" s="296">
        <f t="shared" ref="H16:H20" si="28">SUM(I16:K16)</f>
        <v>77517.159999999989</v>
      </c>
      <c r="I16" s="294">
        <f>'[2]1.Plánovanie, manažment a kontr'!$Q$62</f>
        <v>2230.12</v>
      </c>
      <c r="J16" s="294">
        <f>'[2]1.Plánovanie, manažment a kontr'!$R$62</f>
        <v>75287.039999999994</v>
      </c>
      <c r="K16" s="295">
        <f>'[2]1.Plánovanie, manažment a kontr'!$S$62</f>
        <v>0</v>
      </c>
      <c r="L16" s="308">
        <f t="shared" si="24"/>
        <v>26200</v>
      </c>
      <c r="M16" s="308">
        <f>'[2]1.Plánovanie, manažment a kontr'!$T$62</f>
        <v>6200</v>
      </c>
      <c r="N16" s="308">
        <f>'[2]1.Plánovanie, manažment a kontr'!$U$62</f>
        <v>20000</v>
      </c>
      <c r="O16" s="629">
        <f>'[2]1.Plánovanie, manažment a kontr'!$V$62</f>
        <v>0</v>
      </c>
      <c r="P16" s="296">
        <f t="shared" si="25"/>
        <v>96200</v>
      </c>
      <c r="Q16" s="294">
        <f>'[2]1.Plánovanie, manažment a kontr'!$W$62</f>
        <v>6200</v>
      </c>
      <c r="R16" s="294">
        <f>'[2]1.Plánovanie, manažment a kontr'!$X$62</f>
        <v>90000</v>
      </c>
      <c r="S16" s="307">
        <f>'[2]1.Plánovanie, manažment a kontr'!$Y$62</f>
        <v>0</v>
      </c>
      <c r="T16" s="296">
        <f t="shared" si="26"/>
        <v>96200</v>
      </c>
      <c r="U16" s="294">
        <f>'[2]1.Plánovanie, manažment a kontr'!$Z$62</f>
        <v>6200</v>
      </c>
      <c r="V16" s="294">
        <f>'[2]1.Plánovanie, manažment a kontr'!$AA$62</f>
        <v>90000</v>
      </c>
      <c r="W16" s="295">
        <f>'[2]1.Plánovanie, manažment a kontr'!$AB$62</f>
        <v>0</v>
      </c>
      <c r="X16" s="308">
        <f t="shared" ref="X16:X20" si="29">SUM(Y16:AA16)</f>
        <v>-25000</v>
      </c>
      <c r="Y16" s="294">
        <f>'[2]1.Plánovanie, manažment a kontr'!$AC$62</f>
        <v>0</v>
      </c>
      <c r="Z16" s="294">
        <f>'[2]1.Plánovanie, manažment a kontr'!$AD$62</f>
        <v>-25000</v>
      </c>
      <c r="AA16" s="295">
        <f>'[2]1.Plánovanie, manažment a kontr'!$AE$62</f>
        <v>0</v>
      </c>
      <c r="AB16" s="296">
        <f t="shared" ref="AB16:AB20" si="30">SUM(AC16:AE16)</f>
        <v>71200</v>
      </c>
      <c r="AC16" s="294">
        <f>'[2]1.Plánovanie, manažment a kontr'!$AF$62</f>
        <v>6200</v>
      </c>
      <c r="AD16" s="294">
        <f>'[2]1.Plánovanie, manažment a kontr'!$AG$62</f>
        <v>65000</v>
      </c>
      <c r="AE16" s="295">
        <f>'[2]1.Plánovanie, manažment a kontr'!$AH$62</f>
        <v>0</v>
      </c>
    </row>
    <row r="17" spans="1:31" ht="15.75" x14ac:dyDescent="0.25">
      <c r="A17" s="147"/>
      <c r="B17" s="311" t="s">
        <v>161</v>
      </c>
      <c r="C17" s="313" t="s">
        <v>162</v>
      </c>
      <c r="D17" s="296">
        <f t="shared" si="27"/>
        <v>86530.23000000001</v>
      </c>
      <c r="E17" s="294">
        <f>'[1]1.Plánovanie, manažment a kontr'!$T$77</f>
        <v>86530.23000000001</v>
      </c>
      <c r="F17" s="294">
        <f>'[1]1.Plánovanie, manažment a kontr'!$U$77</f>
        <v>0</v>
      </c>
      <c r="G17" s="307">
        <f>'[1]1.Plánovanie, manažment a kontr'!$V$77</f>
        <v>0</v>
      </c>
      <c r="H17" s="296">
        <f t="shared" si="28"/>
        <v>85576.270000000019</v>
      </c>
      <c r="I17" s="294">
        <f>'[2]1.Plánovanie, manažment a kontr'!$Q$79</f>
        <v>85576.270000000019</v>
      </c>
      <c r="J17" s="294">
        <f>'[2]1.Plánovanie, manažment a kontr'!$R$79</f>
        <v>0</v>
      </c>
      <c r="K17" s="295">
        <f>'[2]1.Plánovanie, manažment a kontr'!$S$79</f>
        <v>0</v>
      </c>
      <c r="L17" s="308">
        <f>SUM(M17:O17)</f>
        <v>96940</v>
      </c>
      <c r="M17" s="308">
        <f>'[2]1.Plánovanie, manažment a kontr'!$T$79</f>
        <v>96940</v>
      </c>
      <c r="N17" s="308">
        <f>'[2]1.Plánovanie, manažment a kontr'!$U$79</f>
        <v>0</v>
      </c>
      <c r="O17" s="629">
        <f>'[2]1.Plánovanie, manažment a kontr'!$V$79</f>
        <v>0</v>
      </c>
      <c r="P17" s="296">
        <f t="shared" si="25"/>
        <v>96940</v>
      </c>
      <c r="Q17" s="294">
        <f>'[2]1.Plánovanie, manažment a kontr'!$W$79</f>
        <v>96940</v>
      </c>
      <c r="R17" s="294">
        <f>'[2]1.Plánovanie, manažment a kontr'!$X$79</f>
        <v>0</v>
      </c>
      <c r="S17" s="307">
        <f>'[2]1.Plánovanie, manažment a kontr'!$Y$79</f>
        <v>0</v>
      </c>
      <c r="T17" s="296">
        <f t="shared" si="26"/>
        <v>96940</v>
      </c>
      <c r="U17" s="294">
        <f>'[2]1.Plánovanie, manažment a kontr'!$Z$79</f>
        <v>96940</v>
      </c>
      <c r="V17" s="294">
        <f>'[2]1.Plánovanie, manažment a kontr'!$AA$79</f>
        <v>0</v>
      </c>
      <c r="W17" s="295">
        <f>'[2]1.Plánovanie, manažment a kontr'!$AB$79</f>
        <v>0</v>
      </c>
      <c r="X17" s="308">
        <f t="shared" si="29"/>
        <v>0</v>
      </c>
      <c r="Y17" s="294">
        <f>'[2]1.Plánovanie, manažment a kontr'!$AC$79</f>
        <v>0</v>
      </c>
      <c r="Z17" s="294">
        <f>'[2]1.Plánovanie, manažment a kontr'!$AD$79</f>
        <v>0</v>
      </c>
      <c r="AA17" s="295">
        <f>'[2]1.Plánovanie, manažment a kontr'!$AE$79</f>
        <v>0</v>
      </c>
      <c r="AB17" s="296">
        <f t="shared" si="30"/>
        <v>96940</v>
      </c>
      <c r="AC17" s="294">
        <f>'[2]1.Plánovanie, manažment a kontr'!$AF$79</f>
        <v>96940</v>
      </c>
      <c r="AD17" s="294">
        <f>'[2]1.Plánovanie, manažment a kontr'!$AG$79</f>
        <v>0</v>
      </c>
      <c r="AE17" s="295">
        <f>'[2]1.Plánovanie, manažment a kontr'!$AH$79</f>
        <v>0</v>
      </c>
    </row>
    <row r="18" spans="1:31" ht="15.75" x14ac:dyDescent="0.25">
      <c r="A18" s="145"/>
      <c r="B18" s="311" t="s">
        <v>163</v>
      </c>
      <c r="C18" s="313" t="s">
        <v>164</v>
      </c>
      <c r="D18" s="296">
        <f t="shared" si="27"/>
        <v>5928</v>
      </c>
      <c r="E18" s="294">
        <f>'[1]1.Plánovanie, manažment a kontr'!$T$85</f>
        <v>5928</v>
      </c>
      <c r="F18" s="294">
        <f>'[1]1.Plánovanie, manažment a kontr'!$U$85</f>
        <v>0</v>
      </c>
      <c r="G18" s="307">
        <f>'[1]1.Plánovanie, manažment a kontr'!$V$85</f>
        <v>0</v>
      </c>
      <c r="H18" s="296">
        <f t="shared" si="28"/>
        <v>6240</v>
      </c>
      <c r="I18" s="294">
        <f>'[2]1.Plánovanie, manažment a kontr'!$Q$88</f>
        <v>6240</v>
      </c>
      <c r="J18" s="294">
        <f>'[2]1.Plánovanie, manažment a kontr'!$R$88</f>
        <v>0</v>
      </c>
      <c r="K18" s="295">
        <f>'[2]1.Plánovanie, manažment a kontr'!$S$88</f>
        <v>0</v>
      </c>
      <c r="L18" s="308">
        <f t="shared" ref="L18:L20" si="31">SUM(M18:O18)</f>
        <v>8000</v>
      </c>
      <c r="M18" s="308">
        <f>'[2]1.Plánovanie, manažment a kontr'!$T$88</f>
        <v>8000</v>
      </c>
      <c r="N18" s="308">
        <f>'[2]1.Plánovanie, manažment a kontr'!$U$88</f>
        <v>0</v>
      </c>
      <c r="O18" s="629">
        <f>'[2]1.Plánovanie, manažment a kontr'!$V$88</f>
        <v>0</v>
      </c>
      <c r="P18" s="296">
        <f t="shared" si="25"/>
        <v>8000</v>
      </c>
      <c r="Q18" s="294">
        <f>'[2]1.Plánovanie, manažment a kontr'!$W$88</f>
        <v>8000</v>
      </c>
      <c r="R18" s="294">
        <f>'[2]1.Plánovanie, manažment a kontr'!$X$88</f>
        <v>0</v>
      </c>
      <c r="S18" s="307">
        <f>'[2]1.Plánovanie, manažment a kontr'!$Y$88</f>
        <v>0</v>
      </c>
      <c r="T18" s="296">
        <f t="shared" si="26"/>
        <v>8000</v>
      </c>
      <c r="U18" s="294">
        <f>'[2]1.Plánovanie, manažment a kontr'!$Z$88</f>
        <v>8000</v>
      </c>
      <c r="V18" s="294">
        <f>'[2]1.Plánovanie, manažment a kontr'!$AA$88</f>
        <v>0</v>
      </c>
      <c r="W18" s="295">
        <f>'[2]1.Plánovanie, manažment a kontr'!$AB$88</f>
        <v>0</v>
      </c>
      <c r="X18" s="308">
        <f t="shared" si="29"/>
        <v>0</v>
      </c>
      <c r="Y18" s="294">
        <f>'[2]1.Plánovanie, manažment a kontr'!$AC$88</f>
        <v>0</v>
      </c>
      <c r="Z18" s="294">
        <f>'[2]1.Plánovanie, manažment a kontr'!$AD$88</f>
        <v>0</v>
      </c>
      <c r="AA18" s="295">
        <f>'[2]1.Plánovanie, manažment a kontr'!$AE$88</f>
        <v>0</v>
      </c>
      <c r="AB18" s="296">
        <f t="shared" si="30"/>
        <v>8000</v>
      </c>
      <c r="AC18" s="294">
        <f>'[2]1.Plánovanie, manažment a kontr'!$AF$88</f>
        <v>8000</v>
      </c>
      <c r="AD18" s="294">
        <f>'[2]1.Plánovanie, manažment a kontr'!$AG$88</f>
        <v>0</v>
      </c>
      <c r="AE18" s="295">
        <f>'[2]1.Plánovanie, manažment a kontr'!$AH$88</f>
        <v>0</v>
      </c>
    </row>
    <row r="19" spans="1:31" ht="15.75" x14ac:dyDescent="0.25">
      <c r="A19" s="145"/>
      <c r="B19" s="311" t="s">
        <v>165</v>
      </c>
      <c r="C19" s="313" t="s">
        <v>166</v>
      </c>
      <c r="D19" s="296">
        <f t="shared" si="27"/>
        <v>5689.04</v>
      </c>
      <c r="E19" s="294">
        <f>'[1]1.Plánovanie, manažment a kontr'!$T$89</f>
        <v>5689.04</v>
      </c>
      <c r="F19" s="294">
        <f>'[1]1.Plánovanie, manažment a kontr'!$U$89</f>
        <v>0</v>
      </c>
      <c r="G19" s="307">
        <f>'[1]1.Plánovanie, manažment a kontr'!$V$89</f>
        <v>0</v>
      </c>
      <c r="H19" s="296">
        <f t="shared" si="28"/>
        <v>6450.21</v>
      </c>
      <c r="I19" s="294">
        <f>'[2]1.Plánovanie, manažment a kontr'!$Q$92</f>
        <v>6450.21</v>
      </c>
      <c r="J19" s="294">
        <f>'[2]1.Plánovanie, manažment a kontr'!$R$92</f>
        <v>0</v>
      </c>
      <c r="K19" s="295">
        <f>'[2]1.Plánovanie, manažment a kontr'!$S$92</f>
        <v>0</v>
      </c>
      <c r="L19" s="308">
        <f t="shared" si="31"/>
        <v>8170</v>
      </c>
      <c r="M19" s="308">
        <f>'[2]1.Plánovanie, manažment a kontr'!$T$92</f>
        <v>8170</v>
      </c>
      <c r="N19" s="308">
        <f>'[2]1.Plánovanie, manažment a kontr'!$U$92</f>
        <v>0</v>
      </c>
      <c r="O19" s="629">
        <f>'[2]1.Plánovanie, manažment a kontr'!$V$92</f>
        <v>0</v>
      </c>
      <c r="P19" s="296">
        <f t="shared" si="25"/>
        <v>8170</v>
      </c>
      <c r="Q19" s="294">
        <f>'[2]1.Plánovanie, manažment a kontr'!$W$92</f>
        <v>8170</v>
      </c>
      <c r="R19" s="294">
        <f>'[2]1.Plánovanie, manažment a kontr'!$X$92</f>
        <v>0</v>
      </c>
      <c r="S19" s="307">
        <f>'[2]1.Plánovanie, manažment a kontr'!$Y$92</f>
        <v>0</v>
      </c>
      <c r="T19" s="296">
        <f t="shared" si="26"/>
        <v>8170</v>
      </c>
      <c r="U19" s="294">
        <f>'[2]1.Plánovanie, manažment a kontr'!$Z$92</f>
        <v>8170</v>
      </c>
      <c r="V19" s="294">
        <f>'[2]1.Plánovanie, manažment a kontr'!$AA$92</f>
        <v>0</v>
      </c>
      <c r="W19" s="295">
        <f>'[2]1.Plánovanie, manažment a kontr'!$AB$92</f>
        <v>0</v>
      </c>
      <c r="X19" s="308">
        <f t="shared" si="29"/>
        <v>0</v>
      </c>
      <c r="Y19" s="294">
        <f>'[2]1.Plánovanie, manažment a kontr'!$AC$92</f>
        <v>0</v>
      </c>
      <c r="Z19" s="294">
        <f>'[2]1.Plánovanie, manažment a kontr'!$AD$92</f>
        <v>0</v>
      </c>
      <c r="AA19" s="295">
        <f>'[2]1.Plánovanie, manažment a kontr'!$AE$92</f>
        <v>0</v>
      </c>
      <c r="AB19" s="296">
        <f t="shared" si="30"/>
        <v>8170</v>
      </c>
      <c r="AC19" s="294">
        <f>'[2]1.Plánovanie, manažment a kontr'!$AF$92</f>
        <v>8170</v>
      </c>
      <c r="AD19" s="294">
        <f>'[2]1.Plánovanie, manažment a kontr'!$AG$92</f>
        <v>0</v>
      </c>
      <c r="AE19" s="295">
        <f>'[2]1.Plánovanie, manažment a kontr'!$AH$92</f>
        <v>0</v>
      </c>
    </row>
    <row r="20" spans="1:31" ht="16.5" outlineLevel="1" thickBot="1" x14ac:dyDescent="0.3">
      <c r="A20" s="145"/>
      <c r="B20" s="314" t="s">
        <v>167</v>
      </c>
      <c r="C20" s="315" t="s">
        <v>433</v>
      </c>
      <c r="D20" s="305">
        <f t="shared" si="27"/>
        <v>0</v>
      </c>
      <c r="E20" s="306">
        <f>'[1]1.Plánovanie, manažment a kontr'!$T$92</f>
        <v>0</v>
      </c>
      <c r="F20" s="306">
        <f>'[1]1.Plánovanie, manažment a kontr'!$U$92</f>
        <v>0</v>
      </c>
      <c r="G20" s="413">
        <f>'[1]1.Plánovanie, manažment a kontr'!$V$92</f>
        <v>0</v>
      </c>
      <c r="H20" s="305">
        <f t="shared" si="28"/>
        <v>0</v>
      </c>
      <c r="I20" s="306">
        <f>'[2]1.Plánovanie, manažment a kontr'!$Q$95</f>
        <v>0</v>
      </c>
      <c r="J20" s="306">
        <f>'[2]1.Plánovanie, manažment a kontr'!$R$95</f>
        <v>0</v>
      </c>
      <c r="K20" s="343">
        <f>'[2]1.Plánovanie, manažment a kontr'!$S$95</f>
        <v>0</v>
      </c>
      <c r="L20" s="308">
        <f t="shared" si="31"/>
        <v>0</v>
      </c>
      <c r="M20" s="631">
        <f>'[2]1.Plánovanie, manažment a kontr'!$T$95</f>
        <v>0</v>
      </c>
      <c r="N20" s="631">
        <f>'[2]1.Plánovanie, manažment a kontr'!$U$95</f>
        <v>0</v>
      </c>
      <c r="O20" s="633">
        <f>'[2]1.Plánovanie, manažment a kontr'!$V$95</f>
        <v>0</v>
      </c>
      <c r="P20" s="305">
        <f t="shared" si="25"/>
        <v>0</v>
      </c>
      <c r="Q20" s="306">
        <f>'[2]1.Plánovanie, manažment a kontr'!$W$95</f>
        <v>0</v>
      </c>
      <c r="R20" s="306">
        <f>'[2]1.Plánovanie, manažment a kontr'!$X$95</f>
        <v>0</v>
      </c>
      <c r="S20" s="413">
        <f>'[2]1.Plánovanie, manažment a kontr'!$Y$95</f>
        <v>0</v>
      </c>
      <c r="T20" s="305">
        <f t="shared" si="26"/>
        <v>0</v>
      </c>
      <c r="U20" s="306">
        <f>'[2]1.Plánovanie, manažment a kontr'!$Z$95</f>
        <v>0</v>
      </c>
      <c r="V20" s="306">
        <f>'[2]1.Plánovanie, manažment a kontr'!$AA$95</f>
        <v>0</v>
      </c>
      <c r="W20" s="343">
        <f>'[2]1.Plánovanie, manažment a kontr'!$AB$95</f>
        <v>0</v>
      </c>
      <c r="X20" s="631">
        <f t="shared" si="29"/>
        <v>0</v>
      </c>
      <c r="Y20" s="306">
        <f>'[2]1.Plánovanie, manažment a kontr'!$AC$95</f>
        <v>0</v>
      </c>
      <c r="Z20" s="306">
        <f>'[2]1.Plánovanie, manažment a kontr'!$AD$95</f>
        <v>0</v>
      </c>
      <c r="AA20" s="343">
        <f>'[2]1.Plánovanie, manažment a kontr'!$AE$95</f>
        <v>0</v>
      </c>
      <c r="AB20" s="305">
        <f t="shared" si="30"/>
        <v>0</v>
      </c>
      <c r="AC20" s="306">
        <f>'[2]1.Plánovanie, manažment a kontr'!$AF$95</f>
        <v>0</v>
      </c>
      <c r="AD20" s="306">
        <f>'[2]1.Plánovanie, manažment a kontr'!$AG$95</f>
        <v>0</v>
      </c>
      <c r="AE20" s="343">
        <f>'[2]1.Plánovanie, manažment a kontr'!$AH$95</f>
        <v>0</v>
      </c>
    </row>
    <row r="21" spans="1:31" s="151" customFormat="1" ht="15.75" x14ac:dyDescent="0.25">
      <c r="A21" s="148"/>
      <c r="B21" s="316" t="s">
        <v>169</v>
      </c>
      <c r="C21" s="317"/>
      <c r="D21" s="302">
        <f>D22+D31+D34</f>
        <v>42374.689999999995</v>
      </c>
      <c r="E21" s="303">
        <f t="shared" ref="E21:G21" si="32">E22+E31+E34</f>
        <v>42374.689999999995</v>
      </c>
      <c r="F21" s="303">
        <f t="shared" si="32"/>
        <v>0</v>
      </c>
      <c r="G21" s="393">
        <f t="shared" si="32"/>
        <v>0</v>
      </c>
      <c r="H21" s="302">
        <f>H22+H31+H34</f>
        <v>22774.11</v>
      </c>
      <c r="I21" s="303">
        <f t="shared" ref="I21:K21" si="33">I22+I31+I34</f>
        <v>22774.11</v>
      </c>
      <c r="J21" s="303">
        <f t="shared" si="33"/>
        <v>0</v>
      </c>
      <c r="K21" s="304">
        <f t="shared" si="33"/>
        <v>0</v>
      </c>
      <c r="L21" s="397">
        <f>L22+L31+L34</f>
        <v>49800</v>
      </c>
      <c r="M21" s="397">
        <f t="shared" ref="M21:W21" si="34">M22+M31+M34</f>
        <v>49800</v>
      </c>
      <c r="N21" s="397">
        <f t="shared" si="34"/>
        <v>0</v>
      </c>
      <c r="O21" s="628">
        <f t="shared" si="34"/>
        <v>0</v>
      </c>
      <c r="P21" s="302">
        <f t="shared" si="34"/>
        <v>50530</v>
      </c>
      <c r="Q21" s="303">
        <f t="shared" si="34"/>
        <v>50530</v>
      </c>
      <c r="R21" s="303">
        <f t="shared" si="34"/>
        <v>0</v>
      </c>
      <c r="S21" s="393">
        <f t="shared" si="34"/>
        <v>0</v>
      </c>
      <c r="T21" s="302">
        <f t="shared" si="34"/>
        <v>44980</v>
      </c>
      <c r="U21" s="303">
        <f t="shared" si="34"/>
        <v>44980</v>
      </c>
      <c r="V21" s="303">
        <f t="shared" si="34"/>
        <v>0</v>
      </c>
      <c r="W21" s="304">
        <f t="shared" si="34"/>
        <v>0</v>
      </c>
      <c r="X21" s="397">
        <f>X22+X31+X34</f>
        <v>0</v>
      </c>
      <c r="Y21" s="303">
        <f t="shared" ref="Y21:AA21" si="35">Y22+Y31+Y34</f>
        <v>0</v>
      </c>
      <c r="Z21" s="303">
        <f t="shared" si="35"/>
        <v>0</v>
      </c>
      <c r="AA21" s="304">
        <f t="shared" si="35"/>
        <v>0</v>
      </c>
      <c r="AB21" s="302">
        <f>AB22+AB31+AB34</f>
        <v>44980</v>
      </c>
      <c r="AC21" s="303">
        <f t="shared" ref="AC21:AE21" si="36">AC22+AC31+AC34</f>
        <v>44980</v>
      </c>
      <c r="AD21" s="303">
        <f t="shared" si="36"/>
        <v>0</v>
      </c>
      <c r="AE21" s="304">
        <f t="shared" si="36"/>
        <v>0</v>
      </c>
    </row>
    <row r="22" spans="1:31" ht="15.75" x14ac:dyDescent="0.25">
      <c r="A22" s="145"/>
      <c r="B22" s="311" t="s">
        <v>170</v>
      </c>
      <c r="C22" s="313" t="s">
        <v>171</v>
      </c>
      <c r="D22" s="296">
        <f>SUM(D23:D30)</f>
        <v>28474.47</v>
      </c>
      <c r="E22" s="294">
        <f t="shared" ref="E22:G22" si="37">SUM(E23:E30)</f>
        <v>28474.47</v>
      </c>
      <c r="F22" s="294">
        <f t="shared" si="37"/>
        <v>0</v>
      </c>
      <c r="G22" s="307">
        <f t="shared" si="37"/>
        <v>0</v>
      </c>
      <c r="H22" s="296">
        <f>SUM(H23:H30)</f>
        <v>21705.4</v>
      </c>
      <c r="I22" s="294">
        <f t="shared" ref="I22:K22" si="38">SUM(I23:I30)</f>
        <v>21705.4</v>
      </c>
      <c r="J22" s="294">
        <f t="shared" si="38"/>
        <v>0</v>
      </c>
      <c r="K22" s="295">
        <f t="shared" si="38"/>
        <v>0</v>
      </c>
      <c r="L22" s="308">
        <f>SUM(L23:L30)</f>
        <v>29600</v>
      </c>
      <c r="M22" s="308">
        <f t="shared" ref="M22:O22" si="39">SUM(M23:M30)</f>
        <v>29600</v>
      </c>
      <c r="N22" s="308">
        <f t="shared" si="39"/>
        <v>0</v>
      </c>
      <c r="O22" s="629">
        <f t="shared" si="39"/>
        <v>0</v>
      </c>
      <c r="P22" s="296">
        <f>SUM(P23:P30)</f>
        <v>30330</v>
      </c>
      <c r="Q22" s="294">
        <f>SUM(Q23:Q30)</f>
        <v>30330</v>
      </c>
      <c r="R22" s="294">
        <f t="shared" ref="R22:S22" si="40">SUM(R23:R30)</f>
        <v>0</v>
      </c>
      <c r="S22" s="307">
        <f t="shared" si="40"/>
        <v>0</v>
      </c>
      <c r="T22" s="296">
        <f>SUM(T23:T30)</f>
        <v>28330</v>
      </c>
      <c r="U22" s="294">
        <f>SUM(U23:U30)</f>
        <v>28330</v>
      </c>
      <c r="V22" s="294">
        <f t="shared" ref="V22:W22" si="41">SUM(V23:V30)</f>
        <v>0</v>
      </c>
      <c r="W22" s="295">
        <f t="shared" si="41"/>
        <v>0</v>
      </c>
      <c r="X22" s="308">
        <f>SUM(X23:X30)</f>
        <v>0</v>
      </c>
      <c r="Y22" s="294">
        <f>SUM(Y23:Y30)</f>
        <v>0</v>
      </c>
      <c r="Z22" s="294">
        <f t="shared" ref="Z22:AA22" si="42">SUM(Z23:Z30)</f>
        <v>0</v>
      </c>
      <c r="AA22" s="295">
        <f t="shared" si="42"/>
        <v>0</v>
      </c>
      <c r="AB22" s="296">
        <f>SUM(AB23:AB30)</f>
        <v>28330</v>
      </c>
      <c r="AC22" s="294">
        <f>SUM(AC23:AC30)</f>
        <v>28330</v>
      </c>
      <c r="AD22" s="294">
        <f t="shared" ref="AD22:AE22" si="43">SUM(AD23:AD30)</f>
        <v>0</v>
      </c>
      <c r="AE22" s="295">
        <f t="shared" si="43"/>
        <v>0</v>
      </c>
    </row>
    <row r="23" spans="1:31" ht="15.75" x14ac:dyDescent="0.25">
      <c r="A23" s="152"/>
      <c r="B23" s="311">
        <v>1</v>
      </c>
      <c r="C23" s="313" t="s">
        <v>172</v>
      </c>
      <c r="D23" s="296">
        <f>SUM(E23:G23)</f>
        <v>302.76</v>
      </c>
      <c r="E23" s="294">
        <f>'[1]2. Propagácia a marketing'!$T$5</f>
        <v>302.76</v>
      </c>
      <c r="F23" s="294">
        <f>'[1]2. Propagácia a marketing'!$U$5</f>
        <v>0</v>
      </c>
      <c r="G23" s="307">
        <f>'[1]2. Propagácia a marketing'!$V$5</f>
        <v>0</v>
      </c>
      <c r="H23" s="296">
        <f>SUM(I23:K23)</f>
        <v>340.06</v>
      </c>
      <c r="I23" s="294">
        <f>'[2]2. Propagácia a marketing'!$Q$5</f>
        <v>340.06</v>
      </c>
      <c r="J23" s="294">
        <f>'[2]2. Propagácia a marketing'!$R$5</f>
        <v>0</v>
      </c>
      <c r="K23" s="295">
        <f>'[2]2. Propagácia a marketing'!$S$5</f>
        <v>0</v>
      </c>
      <c r="L23" s="308">
        <f>SUM(M23:O23)</f>
        <v>350</v>
      </c>
      <c r="M23" s="308">
        <f>'[2]2. Propagácia a marketing'!$T$5</f>
        <v>350</v>
      </c>
      <c r="N23" s="308">
        <f>'[2]2. Propagácia a marketing'!$U$5</f>
        <v>0</v>
      </c>
      <c r="O23" s="629">
        <f>'[2]2. Propagácia a marketing'!$V$5</f>
        <v>0</v>
      </c>
      <c r="P23" s="296">
        <f>SUM(Q23:S23)</f>
        <v>350</v>
      </c>
      <c r="Q23" s="294">
        <f>'[2]2. Propagácia a marketing'!$W$5</f>
        <v>350</v>
      </c>
      <c r="R23" s="294">
        <f>'[2]2. Propagácia a marketing'!$X$5</f>
        <v>0</v>
      </c>
      <c r="S23" s="307">
        <f>'[2]2. Propagácia a marketing'!$Y$5</f>
        <v>0</v>
      </c>
      <c r="T23" s="296">
        <f>SUM(U23:W23)</f>
        <v>350</v>
      </c>
      <c r="U23" s="294">
        <f>'[2]2. Propagácia a marketing'!$Z$5</f>
        <v>350</v>
      </c>
      <c r="V23" s="294">
        <f>'[2]2. Propagácia a marketing'!$AA$5</f>
        <v>0</v>
      </c>
      <c r="W23" s="295">
        <f>'[2]2. Propagácia a marketing'!$AB$5</f>
        <v>0</v>
      </c>
      <c r="X23" s="308">
        <f>SUM(Y23:AA23)</f>
        <v>0</v>
      </c>
      <c r="Y23" s="294">
        <f>'[2]2. Propagácia a marketing'!$AC$5</f>
        <v>0</v>
      </c>
      <c r="Z23" s="294">
        <f>'[2]2. Propagácia a marketing'!$AD$5</f>
        <v>0</v>
      </c>
      <c r="AA23" s="295">
        <f>'[2]2. Propagácia a marketing'!$AE$5</f>
        <v>0</v>
      </c>
      <c r="AB23" s="296">
        <f>SUM(AC23:AE23)</f>
        <v>350</v>
      </c>
      <c r="AC23" s="294">
        <f>'[2]2. Propagácia a marketing'!$AF$5</f>
        <v>350</v>
      </c>
      <c r="AD23" s="294">
        <f>'[2]2. Propagácia a marketing'!$AG$5</f>
        <v>0</v>
      </c>
      <c r="AE23" s="295">
        <f>'[2]2. Propagácia a marketing'!$AH$5</f>
        <v>0</v>
      </c>
    </row>
    <row r="24" spans="1:31" ht="15.75" x14ac:dyDescent="0.25">
      <c r="A24" s="145"/>
      <c r="B24" s="311">
        <v>2</v>
      </c>
      <c r="C24" s="318" t="s">
        <v>173</v>
      </c>
      <c r="D24" s="296">
        <f t="shared" ref="D24:D30" si="44">SUM(E24:G24)</f>
        <v>4555.17</v>
      </c>
      <c r="E24" s="294">
        <f>'[1]2. Propagácia a marketing'!$T$7</f>
        <v>4555.17</v>
      </c>
      <c r="F24" s="294">
        <f>'[1]2. Propagácia a marketing'!$U$7</f>
        <v>0</v>
      </c>
      <c r="G24" s="307">
        <f>'[1]2. Propagácia a marketing'!$V$7</f>
        <v>0</v>
      </c>
      <c r="H24" s="296">
        <f t="shared" ref="H24:H30" si="45">SUM(I24:K24)</f>
        <v>3133.3</v>
      </c>
      <c r="I24" s="294">
        <f>'[2]2. Propagácia a marketing'!$Q$7</f>
        <v>3133.3</v>
      </c>
      <c r="J24" s="294">
        <f>'[2]2. Propagácia a marketing'!$R$7</f>
        <v>0</v>
      </c>
      <c r="K24" s="295">
        <f>'[2]2. Propagácia a marketing'!$S$7</f>
        <v>0</v>
      </c>
      <c r="L24" s="308">
        <f t="shared" ref="L24:L30" si="46">SUM(M24:O24)</f>
        <v>8200</v>
      </c>
      <c r="M24" s="308">
        <f>'[2]2. Propagácia a marketing'!$T$7</f>
        <v>8200</v>
      </c>
      <c r="N24" s="308">
        <f>'[2]2. Propagácia a marketing'!$U$7</f>
        <v>0</v>
      </c>
      <c r="O24" s="629">
        <f>'[2]2. Propagácia a marketing'!$V$7</f>
        <v>0</v>
      </c>
      <c r="P24" s="296">
        <f t="shared" ref="P24:P30" si="47">SUM(Q24:S24)</f>
        <v>8200</v>
      </c>
      <c r="Q24" s="294">
        <f>'[2]2. Propagácia a marketing'!$W$7</f>
        <v>8200</v>
      </c>
      <c r="R24" s="294">
        <f>'[2]2. Propagácia a marketing'!$X$7</f>
        <v>0</v>
      </c>
      <c r="S24" s="307">
        <f>'[2]2. Propagácia a marketing'!$Y$7</f>
        <v>0</v>
      </c>
      <c r="T24" s="296">
        <f t="shared" ref="T24:T30" si="48">SUM(U24:W24)</f>
        <v>4700</v>
      </c>
      <c r="U24" s="294">
        <f>'[2]2. Propagácia a marketing'!$Z$7</f>
        <v>4700</v>
      </c>
      <c r="V24" s="294">
        <f>'[2]2. Propagácia a marketing'!$AA$7</f>
        <v>0</v>
      </c>
      <c r="W24" s="295">
        <f>'[2]2. Propagácia a marketing'!$AB$7</f>
        <v>0</v>
      </c>
      <c r="X24" s="308">
        <f t="shared" ref="X24:X30" si="49">SUM(Y24:AA24)</f>
        <v>0</v>
      </c>
      <c r="Y24" s="294">
        <f>'[2]2. Propagácia a marketing'!$AC$7</f>
        <v>0</v>
      </c>
      <c r="Z24" s="294">
        <f>'[2]2. Propagácia a marketing'!$AD$7</f>
        <v>0</v>
      </c>
      <c r="AA24" s="295">
        <f>'[2]2. Propagácia a marketing'!$AE$7</f>
        <v>0</v>
      </c>
      <c r="AB24" s="296">
        <f t="shared" ref="AB24:AB30" si="50">SUM(AC24:AE24)</f>
        <v>4700</v>
      </c>
      <c r="AC24" s="294">
        <f>'[2]2. Propagácia a marketing'!$AF$7</f>
        <v>4700</v>
      </c>
      <c r="AD24" s="294">
        <f>'[2]2. Propagácia a marketing'!$AG$7</f>
        <v>0</v>
      </c>
      <c r="AE24" s="295">
        <f>'[2]2. Propagácia a marketing'!$AH$7</f>
        <v>0</v>
      </c>
    </row>
    <row r="25" spans="1:31" ht="15.75" x14ac:dyDescent="0.25">
      <c r="A25" s="145"/>
      <c r="B25" s="311">
        <v>3</v>
      </c>
      <c r="C25" s="313" t="s">
        <v>174</v>
      </c>
      <c r="D25" s="296">
        <f t="shared" si="44"/>
        <v>20616.54</v>
      </c>
      <c r="E25" s="294">
        <f>'[1]2. Propagácia a marketing'!$T$12</f>
        <v>20616.54</v>
      </c>
      <c r="F25" s="294">
        <f>'[1]2. Propagácia a marketing'!$U$12</f>
        <v>0</v>
      </c>
      <c r="G25" s="307">
        <f>'[1]2. Propagácia a marketing'!$V$12</f>
        <v>0</v>
      </c>
      <c r="H25" s="296">
        <f t="shared" si="45"/>
        <v>10082.040000000001</v>
      </c>
      <c r="I25" s="294">
        <f>'[2]2. Propagácia a marketing'!$Q$12</f>
        <v>10082.040000000001</v>
      </c>
      <c r="J25" s="294">
        <f>'[2]2. Propagácia a marketing'!$R$12</f>
        <v>0</v>
      </c>
      <c r="K25" s="295">
        <f>'[2]2. Propagácia a marketing'!$S$12</f>
        <v>0</v>
      </c>
      <c r="L25" s="308">
        <f t="shared" si="46"/>
        <v>12050</v>
      </c>
      <c r="M25" s="308">
        <f>'[2]2. Propagácia a marketing'!$T$12</f>
        <v>12050</v>
      </c>
      <c r="N25" s="308">
        <f>'[2]2. Propagácia a marketing'!$U$12</f>
        <v>0</v>
      </c>
      <c r="O25" s="629">
        <f>'[2]2. Propagácia a marketing'!$V$12</f>
        <v>0</v>
      </c>
      <c r="P25" s="296">
        <f t="shared" si="47"/>
        <v>12050</v>
      </c>
      <c r="Q25" s="294">
        <f>'[2]2. Propagácia a marketing'!$W$12</f>
        <v>12050</v>
      </c>
      <c r="R25" s="294">
        <f>'[2]2. Propagácia a marketing'!$X$12</f>
        <v>0</v>
      </c>
      <c r="S25" s="307">
        <f>'[2]2. Propagácia a marketing'!$Y$12</f>
        <v>0</v>
      </c>
      <c r="T25" s="296">
        <f t="shared" si="48"/>
        <v>13550</v>
      </c>
      <c r="U25" s="294">
        <f>'[2]2. Propagácia a marketing'!$Z$12</f>
        <v>13550</v>
      </c>
      <c r="V25" s="294">
        <f>'[2]2. Propagácia a marketing'!$AA$12</f>
        <v>0</v>
      </c>
      <c r="W25" s="295">
        <f>'[2]2. Propagácia a marketing'!$AB$12</f>
        <v>0</v>
      </c>
      <c r="X25" s="308">
        <f t="shared" si="49"/>
        <v>0</v>
      </c>
      <c r="Y25" s="294">
        <f>'[2]2. Propagácia a marketing'!$AC$12</f>
        <v>0</v>
      </c>
      <c r="Z25" s="294">
        <f>'[2]2. Propagácia a marketing'!$AD$12</f>
        <v>0</v>
      </c>
      <c r="AA25" s="295">
        <f>'[2]2. Propagácia a marketing'!$AE$12</f>
        <v>0</v>
      </c>
      <c r="AB25" s="296">
        <f t="shared" si="50"/>
        <v>13550</v>
      </c>
      <c r="AC25" s="294">
        <f>'[2]2. Propagácia a marketing'!$AF$12</f>
        <v>13550</v>
      </c>
      <c r="AD25" s="294">
        <f>'[2]2. Propagácia a marketing'!$AG$12</f>
        <v>0</v>
      </c>
      <c r="AE25" s="295">
        <f>'[2]2. Propagácia a marketing'!$AH$12</f>
        <v>0</v>
      </c>
    </row>
    <row r="26" spans="1:31" ht="15.75" x14ac:dyDescent="0.25">
      <c r="A26" s="145"/>
      <c r="B26" s="311">
        <v>4</v>
      </c>
      <c r="C26" s="313" t="s">
        <v>175</v>
      </c>
      <c r="D26" s="296">
        <f t="shared" si="44"/>
        <v>0</v>
      </c>
      <c r="E26" s="294">
        <f>'[1]2. Propagácia a marketing'!$T$20</f>
        <v>0</v>
      </c>
      <c r="F26" s="294">
        <f>'[1]2. Propagácia a marketing'!$U$20</f>
        <v>0</v>
      </c>
      <c r="G26" s="307">
        <f>'[1]2. Propagácia a marketing'!$V$20</f>
        <v>0</v>
      </c>
      <c r="H26" s="296">
        <f t="shared" si="45"/>
        <v>0</v>
      </c>
      <c r="I26" s="294">
        <f>'[2]2. Propagácia a marketing'!$Q$20</f>
        <v>0</v>
      </c>
      <c r="J26" s="294">
        <f>'[2]2. Propagácia a marketing'!$R$20</f>
        <v>0</v>
      </c>
      <c r="K26" s="295">
        <f>'[2]2. Propagácia a marketing'!$S$20</f>
        <v>0</v>
      </c>
      <c r="L26" s="308">
        <f t="shared" si="46"/>
        <v>0</v>
      </c>
      <c r="M26" s="308">
        <f>'[2]2. Propagácia a marketing'!$T$20</f>
        <v>0</v>
      </c>
      <c r="N26" s="308">
        <f>'[2]2. Propagácia a marketing'!$U$20</f>
        <v>0</v>
      </c>
      <c r="O26" s="629">
        <f>'[2]2. Propagácia a marketing'!$V$20</f>
        <v>0</v>
      </c>
      <c r="P26" s="296">
        <f t="shared" si="47"/>
        <v>0</v>
      </c>
      <c r="Q26" s="294">
        <f>'[2]2. Propagácia a marketing'!$W$20</f>
        <v>0</v>
      </c>
      <c r="R26" s="294">
        <f>'[2]2. Propagácia a marketing'!$X$20</f>
        <v>0</v>
      </c>
      <c r="S26" s="307">
        <f>'[2]2. Propagácia a marketing'!$Y$20</f>
        <v>0</v>
      </c>
      <c r="T26" s="296">
        <f t="shared" si="48"/>
        <v>0</v>
      </c>
      <c r="U26" s="294">
        <f>'[2]2. Propagácia a marketing'!$Z$20</f>
        <v>0</v>
      </c>
      <c r="V26" s="294">
        <f>'[2]2. Propagácia a marketing'!$AA$20</f>
        <v>0</v>
      </c>
      <c r="W26" s="295">
        <f>'[2]2. Propagácia a marketing'!$AB$20</f>
        <v>0</v>
      </c>
      <c r="X26" s="308">
        <f t="shared" si="49"/>
        <v>0</v>
      </c>
      <c r="Y26" s="294">
        <f>'[2]2. Propagácia a marketing'!$AC$20</f>
        <v>0</v>
      </c>
      <c r="Z26" s="294">
        <f>'[2]2. Propagácia a marketing'!$AD$20</f>
        <v>0</v>
      </c>
      <c r="AA26" s="295">
        <f>'[2]2. Propagácia a marketing'!$AE$20</f>
        <v>0</v>
      </c>
      <c r="AB26" s="296">
        <f t="shared" si="50"/>
        <v>0</v>
      </c>
      <c r="AC26" s="294">
        <f>'[2]2. Propagácia a marketing'!$AF$20</f>
        <v>0</v>
      </c>
      <c r="AD26" s="294">
        <f>'[2]2. Propagácia a marketing'!$AG$20</f>
        <v>0</v>
      </c>
      <c r="AE26" s="295">
        <f>'[2]2. Propagácia a marketing'!$AH$20</f>
        <v>0</v>
      </c>
    </row>
    <row r="27" spans="1:31" ht="15.75" x14ac:dyDescent="0.25">
      <c r="A27" s="145"/>
      <c r="B27" s="311">
        <v>5</v>
      </c>
      <c r="C27" s="313" t="s">
        <v>176</v>
      </c>
      <c r="D27" s="296">
        <f t="shared" si="44"/>
        <v>0</v>
      </c>
      <c r="E27" s="294">
        <f>'[1]2. Propagácia a marketing'!$T$22</f>
        <v>0</v>
      </c>
      <c r="F27" s="294">
        <f>'[1]2. Propagácia a marketing'!$U$22</f>
        <v>0</v>
      </c>
      <c r="G27" s="307">
        <f>'[1]2. Propagácia a marketing'!$V$22</f>
        <v>0</v>
      </c>
      <c r="H27" s="296">
        <f t="shared" si="45"/>
        <v>0</v>
      </c>
      <c r="I27" s="294">
        <f>'[2]2. Propagácia a marketing'!$Q$22</f>
        <v>0</v>
      </c>
      <c r="J27" s="294">
        <f>'[2]2. Propagácia a marketing'!$R$22</f>
        <v>0</v>
      </c>
      <c r="K27" s="295">
        <f>'[2]2. Propagácia a marketing'!$S$22</f>
        <v>0</v>
      </c>
      <c r="L27" s="308">
        <f t="shared" si="46"/>
        <v>0</v>
      </c>
      <c r="M27" s="308">
        <f>'[2]2. Propagácia a marketing'!$T$22</f>
        <v>0</v>
      </c>
      <c r="N27" s="308">
        <f>'[2]2. Propagácia a marketing'!$U$22</f>
        <v>0</v>
      </c>
      <c r="O27" s="629">
        <f>'[2]2. Propagácia a marketing'!$V$22</f>
        <v>0</v>
      </c>
      <c r="P27" s="296">
        <f t="shared" si="47"/>
        <v>0</v>
      </c>
      <c r="Q27" s="294">
        <f>'[2]2. Propagácia a marketing'!$W$22</f>
        <v>0</v>
      </c>
      <c r="R27" s="294">
        <f>'[2]2. Propagácia a marketing'!$X$22</f>
        <v>0</v>
      </c>
      <c r="S27" s="307">
        <f>'[2]2. Propagácia a marketing'!$Y$22</f>
        <v>0</v>
      </c>
      <c r="T27" s="296">
        <f t="shared" si="48"/>
        <v>0</v>
      </c>
      <c r="U27" s="294">
        <f>'[2]2. Propagácia a marketing'!$Z$22</f>
        <v>0</v>
      </c>
      <c r="V27" s="294">
        <f>'[2]2. Propagácia a marketing'!$AA$22</f>
        <v>0</v>
      </c>
      <c r="W27" s="295">
        <f>'[2]2. Propagácia a marketing'!$AB$22</f>
        <v>0</v>
      </c>
      <c r="X27" s="308">
        <f t="shared" si="49"/>
        <v>0</v>
      </c>
      <c r="Y27" s="294">
        <f>'[2]2. Propagácia a marketing'!$AC$22</f>
        <v>0</v>
      </c>
      <c r="Z27" s="294">
        <f>'[2]2. Propagácia a marketing'!$AD$22</f>
        <v>0</v>
      </c>
      <c r="AA27" s="295">
        <f>'[2]2. Propagácia a marketing'!$AE$22</f>
        <v>0</v>
      </c>
      <c r="AB27" s="296">
        <f t="shared" si="50"/>
        <v>0</v>
      </c>
      <c r="AC27" s="294">
        <f>'[2]2. Propagácia a marketing'!$AF$22</f>
        <v>0</v>
      </c>
      <c r="AD27" s="294">
        <f>'[2]2. Propagácia a marketing'!$AG$22</f>
        <v>0</v>
      </c>
      <c r="AE27" s="295">
        <f>'[2]2. Propagácia a marketing'!$AH$22</f>
        <v>0</v>
      </c>
    </row>
    <row r="28" spans="1:31" ht="15.75" x14ac:dyDescent="0.25">
      <c r="A28" s="145"/>
      <c r="B28" s="311">
        <v>6</v>
      </c>
      <c r="C28" s="313" t="s">
        <v>177</v>
      </c>
      <c r="D28" s="296">
        <f t="shared" si="44"/>
        <v>0</v>
      </c>
      <c r="E28" s="294">
        <f>'[1]2. Propagácia a marketing'!$T$25</f>
        <v>0</v>
      </c>
      <c r="F28" s="294">
        <f>'[1]2. Propagácia a marketing'!$U$25</f>
        <v>0</v>
      </c>
      <c r="G28" s="307">
        <f>'[1]2. Propagácia a marketing'!$V$25</f>
        <v>0</v>
      </c>
      <c r="H28" s="296">
        <f t="shared" si="45"/>
        <v>0</v>
      </c>
      <c r="I28" s="294">
        <f>'[2]2. Propagácia a marketing'!$Q$25</f>
        <v>0</v>
      </c>
      <c r="J28" s="294">
        <f>'[2]2. Propagácia a marketing'!$R$25</f>
        <v>0</v>
      </c>
      <c r="K28" s="295">
        <f>'[2]2. Propagácia a marketing'!$S$25</f>
        <v>0</v>
      </c>
      <c r="L28" s="308">
        <f t="shared" si="46"/>
        <v>0</v>
      </c>
      <c r="M28" s="308">
        <f>'[2]2. Propagácia a marketing'!$T$25</f>
        <v>0</v>
      </c>
      <c r="N28" s="308">
        <f>'[2]2. Propagácia a marketing'!$U$25</f>
        <v>0</v>
      </c>
      <c r="O28" s="629">
        <f>'[2]2. Propagácia a marketing'!$V$25</f>
        <v>0</v>
      </c>
      <c r="P28" s="296">
        <f t="shared" si="47"/>
        <v>0</v>
      </c>
      <c r="Q28" s="294">
        <f>'[2]2. Propagácia a marketing'!$W$25</f>
        <v>0</v>
      </c>
      <c r="R28" s="294">
        <f>'[2]2. Propagácia a marketing'!$X$25</f>
        <v>0</v>
      </c>
      <c r="S28" s="307">
        <f>'[2]2. Propagácia a marketing'!$Y$25</f>
        <v>0</v>
      </c>
      <c r="T28" s="296">
        <f t="shared" si="48"/>
        <v>0</v>
      </c>
      <c r="U28" s="294">
        <f>'[2]2. Propagácia a marketing'!$Z$25</f>
        <v>0</v>
      </c>
      <c r="V28" s="294">
        <f>'[2]2. Propagácia a marketing'!$AA$25</f>
        <v>0</v>
      </c>
      <c r="W28" s="295">
        <f>'[2]2. Propagácia a marketing'!$AB$25</f>
        <v>0</v>
      </c>
      <c r="X28" s="308">
        <f t="shared" si="49"/>
        <v>0</v>
      </c>
      <c r="Y28" s="294">
        <f>'[2]2. Propagácia a marketing'!$AC$25</f>
        <v>0</v>
      </c>
      <c r="Z28" s="294">
        <f>'[2]2. Propagácia a marketing'!$AD$25</f>
        <v>0</v>
      </c>
      <c r="AA28" s="295">
        <f>'[2]2. Propagácia a marketing'!$AE$25</f>
        <v>0</v>
      </c>
      <c r="AB28" s="296">
        <f t="shared" si="50"/>
        <v>0</v>
      </c>
      <c r="AC28" s="294">
        <f>'[2]2. Propagácia a marketing'!$AF$25</f>
        <v>0</v>
      </c>
      <c r="AD28" s="294">
        <f>'[2]2. Propagácia a marketing'!$AG$25</f>
        <v>0</v>
      </c>
      <c r="AE28" s="295">
        <f>'[2]2. Propagácia a marketing'!$AH$25</f>
        <v>0</v>
      </c>
    </row>
    <row r="29" spans="1:31" ht="15.75" x14ac:dyDescent="0.25">
      <c r="A29" s="145"/>
      <c r="B29" s="311">
        <v>7</v>
      </c>
      <c r="C29" s="313" t="s">
        <v>178</v>
      </c>
      <c r="D29" s="296">
        <f t="shared" si="44"/>
        <v>0</v>
      </c>
      <c r="E29" s="294">
        <f>'[1]2. Propagácia a marketing'!$T$27</f>
        <v>0</v>
      </c>
      <c r="F29" s="294">
        <f>'[1]2. Propagácia a marketing'!$U$27</f>
        <v>0</v>
      </c>
      <c r="G29" s="307">
        <f>'[1]2. Propagácia a marketing'!$V$27</f>
        <v>0</v>
      </c>
      <c r="H29" s="296">
        <f t="shared" si="45"/>
        <v>3150</v>
      </c>
      <c r="I29" s="294">
        <f>'[2]2. Propagácia a marketing'!$Q$27</f>
        <v>3150</v>
      </c>
      <c r="J29" s="294">
        <f>'[2]2. Propagácia a marketing'!$R$27</f>
        <v>0</v>
      </c>
      <c r="K29" s="295">
        <f>'[2]2. Propagácia a marketing'!$S$27</f>
        <v>0</v>
      </c>
      <c r="L29" s="308">
        <f t="shared" si="46"/>
        <v>4000</v>
      </c>
      <c r="M29" s="308">
        <f>'[2]2. Propagácia a marketing'!$T$27</f>
        <v>4000</v>
      </c>
      <c r="N29" s="308">
        <f>'[2]2. Propagácia a marketing'!$U$27</f>
        <v>0</v>
      </c>
      <c r="O29" s="629">
        <f>'[2]2. Propagácia a marketing'!$V$27</f>
        <v>0</v>
      </c>
      <c r="P29" s="296">
        <f t="shared" si="47"/>
        <v>4730</v>
      </c>
      <c r="Q29" s="294">
        <f>'[2]2. Propagácia a marketing'!$W$27</f>
        <v>4730</v>
      </c>
      <c r="R29" s="294">
        <f>'[2]2. Propagácia a marketing'!$X$27</f>
        <v>0</v>
      </c>
      <c r="S29" s="307">
        <f>'[2]2. Propagácia a marketing'!$Y$27</f>
        <v>0</v>
      </c>
      <c r="T29" s="296">
        <f t="shared" si="48"/>
        <v>4730</v>
      </c>
      <c r="U29" s="294">
        <f>'[2]2. Propagácia a marketing'!$Z$27</f>
        <v>4730</v>
      </c>
      <c r="V29" s="294">
        <f>'[2]2. Propagácia a marketing'!$AA$27</f>
        <v>0</v>
      </c>
      <c r="W29" s="295">
        <f>'[2]2. Propagácia a marketing'!$AB$27</f>
        <v>0</v>
      </c>
      <c r="X29" s="308">
        <f t="shared" si="49"/>
        <v>0</v>
      </c>
      <c r="Y29" s="294">
        <f>'[2]2. Propagácia a marketing'!$AC$27</f>
        <v>0</v>
      </c>
      <c r="Z29" s="294">
        <f>'[2]2. Propagácia a marketing'!$AD$27</f>
        <v>0</v>
      </c>
      <c r="AA29" s="295">
        <f>'[2]2. Propagácia a marketing'!$AE$27</f>
        <v>0</v>
      </c>
      <c r="AB29" s="296">
        <f t="shared" si="50"/>
        <v>4730</v>
      </c>
      <c r="AC29" s="294">
        <f>'[2]2. Propagácia a marketing'!$AF$27</f>
        <v>4730</v>
      </c>
      <c r="AD29" s="294">
        <f>'[2]2. Propagácia a marketing'!$AG$27</f>
        <v>0</v>
      </c>
      <c r="AE29" s="295">
        <f>'[2]2. Propagácia a marketing'!$AH$27</f>
        <v>0</v>
      </c>
    </row>
    <row r="30" spans="1:31" ht="15.75" outlineLevel="1" x14ac:dyDescent="0.25">
      <c r="A30" s="145"/>
      <c r="B30" s="311">
        <v>8</v>
      </c>
      <c r="C30" s="313" t="s">
        <v>434</v>
      </c>
      <c r="D30" s="296">
        <f t="shared" si="44"/>
        <v>3000</v>
      </c>
      <c r="E30" s="294">
        <f>'[1]2. Propagácia a marketing'!$T$29</f>
        <v>3000</v>
      </c>
      <c r="F30" s="294">
        <f>'[1]2. Propagácia a marketing'!$U$29</f>
        <v>0</v>
      </c>
      <c r="G30" s="307">
        <f>'[1]2. Propagácia a marketing'!$V$29</f>
        <v>0</v>
      </c>
      <c r="H30" s="296">
        <f t="shared" si="45"/>
        <v>5000</v>
      </c>
      <c r="I30" s="294">
        <f>'[2]2. Propagácia a marketing'!$Q$29</f>
        <v>5000</v>
      </c>
      <c r="J30" s="294">
        <f>'[2]2. Propagácia a marketing'!$R$29</f>
        <v>0</v>
      </c>
      <c r="K30" s="295">
        <f>'[2]2. Propagácia a marketing'!$S$29</f>
        <v>0</v>
      </c>
      <c r="L30" s="308">
        <f t="shared" si="46"/>
        <v>5000</v>
      </c>
      <c r="M30" s="308">
        <f>'[2]2. Propagácia a marketing'!$T$29</f>
        <v>5000</v>
      </c>
      <c r="N30" s="308">
        <f>'[2]2. Propagácia a marketing'!$U$29</f>
        <v>0</v>
      </c>
      <c r="O30" s="629">
        <f>'[2]2. Propagácia a marketing'!$V$29</f>
        <v>0</v>
      </c>
      <c r="P30" s="296">
        <f t="shared" si="47"/>
        <v>5000</v>
      </c>
      <c r="Q30" s="294">
        <f>'[2]2. Propagácia a marketing'!$W$29</f>
        <v>5000</v>
      </c>
      <c r="R30" s="294">
        <f>'[2]2. Propagácia a marketing'!$X$29</f>
        <v>0</v>
      </c>
      <c r="S30" s="307">
        <f>'[2]2. Propagácia a marketing'!$Y$29</f>
        <v>0</v>
      </c>
      <c r="T30" s="296">
        <f t="shared" si="48"/>
        <v>5000</v>
      </c>
      <c r="U30" s="294">
        <f>'[2]2. Propagácia a marketing'!$Z$29</f>
        <v>5000</v>
      </c>
      <c r="V30" s="294">
        <f>'[2]2. Propagácia a marketing'!$AA$29</f>
        <v>0</v>
      </c>
      <c r="W30" s="295">
        <f>'[2]2. Propagácia a marketing'!$AB$29</f>
        <v>0</v>
      </c>
      <c r="X30" s="308">
        <f t="shared" si="49"/>
        <v>0</v>
      </c>
      <c r="Y30" s="294">
        <f>'[2]2. Propagácia a marketing'!$AC$29</f>
        <v>0</v>
      </c>
      <c r="Z30" s="294">
        <f>'[2]2. Propagácia a marketing'!$AD$29</f>
        <v>0</v>
      </c>
      <c r="AA30" s="295">
        <f>'[2]2. Propagácia a marketing'!$AE$29</f>
        <v>0</v>
      </c>
      <c r="AB30" s="296">
        <f t="shared" si="50"/>
        <v>5000</v>
      </c>
      <c r="AC30" s="294">
        <f>'[2]2. Propagácia a marketing'!$AF$29</f>
        <v>5000</v>
      </c>
      <c r="AD30" s="294">
        <f>'[2]2. Propagácia a marketing'!$AG$29</f>
        <v>0</v>
      </c>
      <c r="AE30" s="295">
        <f>'[2]2. Propagácia a marketing'!$AH$29</f>
        <v>0</v>
      </c>
    </row>
    <row r="31" spans="1:31" ht="15.75" x14ac:dyDescent="0.25">
      <c r="A31" s="149"/>
      <c r="B31" s="311" t="s">
        <v>180</v>
      </c>
      <c r="C31" s="313" t="s">
        <v>181</v>
      </c>
      <c r="D31" s="296">
        <f>SUM(D32:D33)</f>
        <v>8158.9499999999989</v>
      </c>
      <c r="E31" s="294">
        <f t="shared" ref="E31:G31" si="51">SUM(E32:E33)</f>
        <v>8158.9499999999989</v>
      </c>
      <c r="F31" s="294">
        <f t="shared" si="51"/>
        <v>0</v>
      </c>
      <c r="G31" s="307">
        <f t="shared" si="51"/>
        <v>0</v>
      </c>
      <c r="H31" s="296">
        <f>SUM(H32:H33)</f>
        <v>1000</v>
      </c>
      <c r="I31" s="294">
        <f t="shared" ref="I31:K31" si="52">SUM(I32:I33)</f>
        <v>1000</v>
      </c>
      <c r="J31" s="294">
        <f t="shared" si="52"/>
        <v>0</v>
      </c>
      <c r="K31" s="295">
        <f t="shared" si="52"/>
        <v>0</v>
      </c>
      <c r="L31" s="308">
        <f>SUM(L32:L33)</f>
        <v>12300</v>
      </c>
      <c r="M31" s="308">
        <f t="shared" ref="M31:O31" si="53">SUM(M32:M33)</f>
        <v>12300</v>
      </c>
      <c r="N31" s="308">
        <f t="shared" si="53"/>
        <v>0</v>
      </c>
      <c r="O31" s="629">
        <f t="shared" si="53"/>
        <v>0</v>
      </c>
      <c r="P31" s="296">
        <f>SUM(P32:P33)</f>
        <v>12300</v>
      </c>
      <c r="Q31" s="294">
        <f t="shared" ref="Q31:S31" si="54">SUM(Q32:Q33)</f>
        <v>12300</v>
      </c>
      <c r="R31" s="294">
        <f t="shared" si="54"/>
        <v>0</v>
      </c>
      <c r="S31" s="307">
        <f t="shared" si="54"/>
        <v>0</v>
      </c>
      <c r="T31" s="296">
        <f>SUM(T32:T33)</f>
        <v>10850</v>
      </c>
      <c r="U31" s="294">
        <f>SUM(U32:U33)</f>
        <v>10850</v>
      </c>
      <c r="V31" s="294">
        <f t="shared" ref="V31:W31" si="55">SUM(V32:V33)</f>
        <v>0</v>
      </c>
      <c r="W31" s="295">
        <f t="shared" si="55"/>
        <v>0</v>
      </c>
      <c r="X31" s="308">
        <f>SUM(X32:X33)</f>
        <v>0</v>
      </c>
      <c r="Y31" s="294">
        <f t="shared" ref="Y31:AA31" si="56">SUM(Y32:Y33)</f>
        <v>0</v>
      </c>
      <c r="Z31" s="294">
        <f t="shared" si="56"/>
        <v>0</v>
      </c>
      <c r="AA31" s="295">
        <f t="shared" si="56"/>
        <v>0</v>
      </c>
      <c r="AB31" s="296">
        <f>SUM(AB32:AB33)</f>
        <v>10850</v>
      </c>
      <c r="AC31" s="294">
        <f t="shared" ref="AC31:AE31" si="57">SUM(AC32:AC33)</f>
        <v>10850</v>
      </c>
      <c r="AD31" s="294">
        <f t="shared" si="57"/>
        <v>0</v>
      </c>
      <c r="AE31" s="295">
        <f t="shared" si="57"/>
        <v>0</v>
      </c>
    </row>
    <row r="32" spans="1:31" ht="15.75" x14ac:dyDescent="0.25">
      <c r="A32" s="149"/>
      <c r="B32" s="311">
        <v>1</v>
      </c>
      <c r="C32" s="313" t="s">
        <v>182</v>
      </c>
      <c r="D32" s="296">
        <f>SUM(E32:G32)</f>
        <v>6858.9499999999989</v>
      </c>
      <c r="E32" s="294">
        <f>'[1]2. Propagácia a marketing'!$T$32</f>
        <v>6858.9499999999989</v>
      </c>
      <c r="F32" s="294">
        <f>'[1]2. Propagácia a marketing'!$U$32</f>
        <v>0</v>
      </c>
      <c r="G32" s="307">
        <f>'[1]2. Propagácia a marketing'!$V$32</f>
        <v>0</v>
      </c>
      <c r="H32" s="296">
        <f>SUM(I32:K32)</f>
        <v>0</v>
      </c>
      <c r="I32" s="294">
        <f>'[2]2. Propagácia a marketing'!$Q$32</f>
        <v>0</v>
      </c>
      <c r="J32" s="294">
        <f>'[2]2. Propagácia a marketing'!$R$32</f>
        <v>0</v>
      </c>
      <c r="K32" s="295">
        <f>'[2]2. Propagácia a marketing'!$S$32</f>
        <v>0</v>
      </c>
      <c r="L32" s="308">
        <f>SUM(M32:O32)</f>
        <v>10800</v>
      </c>
      <c r="M32" s="308">
        <f>'[2]2. Propagácia a marketing'!$T$32</f>
        <v>10800</v>
      </c>
      <c r="N32" s="308">
        <f>'[2]2. Propagácia a marketing'!$U$32</f>
        <v>0</v>
      </c>
      <c r="O32" s="629">
        <f>'[2]2. Propagácia a marketing'!$V$32</f>
        <v>0</v>
      </c>
      <c r="P32" s="296">
        <f>SUM(Q32:S32)</f>
        <v>10800</v>
      </c>
      <c r="Q32" s="294">
        <f>'[2]2. Propagácia a marketing'!$W$32</f>
        <v>10800</v>
      </c>
      <c r="R32" s="294">
        <f>'[2]2. Propagácia a marketing'!$X$32</f>
        <v>0</v>
      </c>
      <c r="S32" s="307">
        <f>'[2]2. Propagácia a marketing'!$Y$32</f>
        <v>0</v>
      </c>
      <c r="T32" s="296">
        <f>SUM(U32:W32)</f>
        <v>9350</v>
      </c>
      <c r="U32" s="294">
        <f>'[2]2. Propagácia a marketing'!$Z$32</f>
        <v>9350</v>
      </c>
      <c r="V32" s="294">
        <f>'[2]2. Propagácia a marketing'!$AA$32</f>
        <v>0</v>
      </c>
      <c r="W32" s="295">
        <f>'[2]2. Propagácia a marketing'!$AB$32</f>
        <v>0</v>
      </c>
      <c r="X32" s="308">
        <f>SUM(Y32:AA32)</f>
        <v>0</v>
      </c>
      <c r="Y32" s="294">
        <f>'[2]2. Propagácia a marketing'!$AC$32</f>
        <v>0</v>
      </c>
      <c r="Z32" s="294">
        <f>'[2]2. Propagácia a marketing'!$AD$32</f>
        <v>0</v>
      </c>
      <c r="AA32" s="295">
        <f>'[2]2. Propagácia a marketing'!$AE$32</f>
        <v>0</v>
      </c>
      <c r="AB32" s="296">
        <f>SUM(AC32:AE32)</f>
        <v>9350</v>
      </c>
      <c r="AC32" s="294">
        <f>'[2]2. Propagácia a marketing'!$AF$32</f>
        <v>9350</v>
      </c>
      <c r="AD32" s="294">
        <f>'[2]2. Propagácia a marketing'!$AG$32</f>
        <v>0</v>
      </c>
      <c r="AE32" s="295">
        <f>'[2]2. Propagácia a marketing'!$AH$32</f>
        <v>0</v>
      </c>
    </row>
    <row r="33" spans="1:31" ht="15.75" x14ac:dyDescent="0.25">
      <c r="A33" s="149"/>
      <c r="B33" s="311">
        <v>2</v>
      </c>
      <c r="C33" s="313" t="s">
        <v>183</v>
      </c>
      <c r="D33" s="296">
        <f t="shared" ref="D33:D34" si="58">SUM(E33:G33)</f>
        <v>1300</v>
      </c>
      <c r="E33" s="294">
        <f>'[1]2. Propagácia a marketing'!$T$46</f>
        <v>1300</v>
      </c>
      <c r="F33" s="294">
        <f>'[1]2. Propagácia a marketing'!$U$46</f>
        <v>0</v>
      </c>
      <c r="G33" s="307">
        <f>'[1]2. Propagácia a marketing'!$V$46</f>
        <v>0</v>
      </c>
      <c r="H33" s="296">
        <f t="shared" ref="H33:H34" si="59">SUM(I33:K33)</f>
        <v>1000</v>
      </c>
      <c r="I33" s="294">
        <f>'[2]2. Propagácia a marketing'!$Q$46</f>
        <v>1000</v>
      </c>
      <c r="J33" s="294">
        <f>'[2]2. Propagácia a marketing'!$R$46</f>
        <v>0</v>
      </c>
      <c r="K33" s="295">
        <f>'[2]2. Propagácia a marketing'!$S$46</f>
        <v>0</v>
      </c>
      <c r="L33" s="308">
        <f t="shared" ref="L33:L34" si="60">SUM(M33:O33)</f>
        <v>1500</v>
      </c>
      <c r="M33" s="308">
        <f>'[2]2. Propagácia a marketing'!$T$46</f>
        <v>1500</v>
      </c>
      <c r="N33" s="308">
        <f>'[2]2. Propagácia a marketing'!$U$46</f>
        <v>0</v>
      </c>
      <c r="O33" s="629">
        <f>'[2]2. Propagácia a marketing'!$V$46</f>
        <v>0</v>
      </c>
      <c r="P33" s="296">
        <f t="shared" ref="P33:P34" si="61">SUM(Q33:S33)</f>
        <v>1500</v>
      </c>
      <c r="Q33" s="294">
        <f>'[2]2. Propagácia a marketing'!$W$46</f>
        <v>1500</v>
      </c>
      <c r="R33" s="294">
        <f>'[2]2. Propagácia a marketing'!$X$46</f>
        <v>0</v>
      </c>
      <c r="S33" s="307">
        <f>'[2]2. Propagácia a marketing'!$Y$46</f>
        <v>0</v>
      </c>
      <c r="T33" s="296">
        <f t="shared" ref="T33:T34" si="62">SUM(U33:W33)</f>
        <v>1500</v>
      </c>
      <c r="U33" s="294">
        <f>'[2]2. Propagácia a marketing'!$Z$46</f>
        <v>1500</v>
      </c>
      <c r="V33" s="294">
        <f>'[2]2. Propagácia a marketing'!$AA$46</f>
        <v>0</v>
      </c>
      <c r="W33" s="295">
        <f>'[2]2. Propagácia a marketing'!$AB$46</f>
        <v>0</v>
      </c>
      <c r="X33" s="308">
        <f t="shared" ref="X33:X34" si="63">SUM(Y33:AA33)</f>
        <v>0</v>
      </c>
      <c r="Y33" s="294">
        <f>'[2]2. Propagácia a marketing'!$AC$46</f>
        <v>0</v>
      </c>
      <c r="Z33" s="294">
        <f>'[2]2. Propagácia a marketing'!$AD$46</f>
        <v>0</v>
      </c>
      <c r="AA33" s="295">
        <f>'[2]2. Propagácia a marketing'!$AE$46</f>
        <v>0</v>
      </c>
      <c r="AB33" s="296">
        <f t="shared" ref="AB33:AB34" si="64">SUM(AC33:AE33)</f>
        <v>1500</v>
      </c>
      <c r="AC33" s="294">
        <f>'[2]2. Propagácia a marketing'!$AF$46</f>
        <v>1500</v>
      </c>
      <c r="AD33" s="294">
        <f>'[2]2. Propagácia a marketing'!$AG$46</f>
        <v>0</v>
      </c>
      <c r="AE33" s="295">
        <f>'[2]2. Propagácia a marketing'!$AH$46</f>
        <v>0</v>
      </c>
    </row>
    <row r="34" spans="1:31" ht="16.5" thickBot="1" x14ac:dyDescent="0.3">
      <c r="A34" s="152"/>
      <c r="B34" s="314" t="s">
        <v>184</v>
      </c>
      <c r="C34" s="315" t="s">
        <v>185</v>
      </c>
      <c r="D34" s="305">
        <f t="shared" si="58"/>
        <v>5741.2699999999995</v>
      </c>
      <c r="E34" s="306">
        <f>'[1]2. Propagácia a marketing'!$T$51</f>
        <v>5741.2699999999995</v>
      </c>
      <c r="F34" s="306">
        <f>'[1]2. Propagácia a marketing'!$U$51</f>
        <v>0</v>
      </c>
      <c r="G34" s="413">
        <f>'[1]2. Propagácia a marketing'!$V$51</f>
        <v>0</v>
      </c>
      <c r="H34" s="305">
        <f t="shared" si="59"/>
        <v>68.709999999999994</v>
      </c>
      <c r="I34" s="306">
        <f>'[2]2. Propagácia a marketing'!$Q$51</f>
        <v>68.709999999999994</v>
      </c>
      <c r="J34" s="306">
        <f>'[2]2. Propagácia a marketing'!$R$51</f>
        <v>0</v>
      </c>
      <c r="K34" s="343">
        <f>'[2]2. Propagácia a marketing'!$S$51</f>
        <v>0</v>
      </c>
      <c r="L34" s="631">
        <f t="shared" si="60"/>
        <v>7900</v>
      </c>
      <c r="M34" s="631">
        <f>'[2]2. Propagácia a marketing'!$T$51</f>
        <v>7900</v>
      </c>
      <c r="N34" s="631">
        <f>'[2]2. Propagácia a marketing'!$U$51</f>
        <v>0</v>
      </c>
      <c r="O34" s="633">
        <f>'[2]2. Propagácia a marketing'!$V$51</f>
        <v>0</v>
      </c>
      <c r="P34" s="305">
        <f t="shared" si="61"/>
        <v>7900</v>
      </c>
      <c r="Q34" s="306">
        <f>'[2]2. Propagácia a marketing'!$W$51</f>
        <v>7900</v>
      </c>
      <c r="R34" s="306">
        <f>'[2]2. Propagácia a marketing'!$X$51</f>
        <v>0</v>
      </c>
      <c r="S34" s="413">
        <f>'[2]2. Propagácia a marketing'!$Y$51</f>
        <v>0</v>
      </c>
      <c r="T34" s="305">
        <f t="shared" si="62"/>
        <v>5800</v>
      </c>
      <c r="U34" s="306">
        <f>'[2]2. Propagácia a marketing'!$Z$51</f>
        <v>5800</v>
      </c>
      <c r="V34" s="306">
        <f>'[2]2. Propagácia a marketing'!$AA$51</f>
        <v>0</v>
      </c>
      <c r="W34" s="343">
        <f>'[2]2. Propagácia a marketing'!$AB$51</f>
        <v>0</v>
      </c>
      <c r="X34" s="631">
        <f t="shared" si="63"/>
        <v>0</v>
      </c>
      <c r="Y34" s="306">
        <f>'[2]2. Propagácia a marketing'!$AC$51</f>
        <v>0</v>
      </c>
      <c r="Z34" s="306">
        <f>'[2]2. Propagácia a marketing'!$AD$51</f>
        <v>0</v>
      </c>
      <c r="AA34" s="343">
        <f>'[2]2. Propagácia a marketing'!$AE$51</f>
        <v>0</v>
      </c>
      <c r="AB34" s="305">
        <f t="shared" si="64"/>
        <v>5800</v>
      </c>
      <c r="AC34" s="306">
        <f>'[2]2. Propagácia a marketing'!$AF$51</f>
        <v>5800</v>
      </c>
      <c r="AD34" s="306">
        <f>'[2]2. Propagácia a marketing'!$AG$51</f>
        <v>0</v>
      </c>
      <c r="AE34" s="343">
        <f>'[2]2. Propagácia a marketing'!$AH$51</f>
        <v>0</v>
      </c>
    </row>
    <row r="35" spans="1:31" s="151" customFormat="1" ht="15.75" x14ac:dyDescent="0.25">
      <c r="A35" s="150"/>
      <c r="B35" s="316" t="s">
        <v>186</v>
      </c>
      <c r="C35" s="499"/>
      <c r="D35" s="302">
        <f>D36+D37+D38+D43+D44</f>
        <v>474180.17</v>
      </c>
      <c r="E35" s="303">
        <f t="shared" ref="E35:G35" si="65">E36+E37+E38+E43+E44</f>
        <v>261982.71000000005</v>
      </c>
      <c r="F35" s="303">
        <f t="shared" si="65"/>
        <v>212197.46</v>
      </c>
      <c r="G35" s="393">
        <f t="shared" si="65"/>
        <v>0</v>
      </c>
      <c r="H35" s="302">
        <f>H36+H37+H38+H43+H44</f>
        <v>250047.76999999996</v>
      </c>
      <c r="I35" s="303">
        <f t="shared" ref="I35:K35" si="66">I36+I37+I38+I43+I44</f>
        <v>238904.42999999996</v>
      </c>
      <c r="J35" s="303">
        <f t="shared" si="66"/>
        <v>11143.34</v>
      </c>
      <c r="K35" s="304">
        <f t="shared" si="66"/>
        <v>0</v>
      </c>
      <c r="L35" s="397">
        <f>L36+L37+L38+L43+L44</f>
        <v>439380</v>
      </c>
      <c r="M35" s="397">
        <f>M36+M37+M38+M43+M44</f>
        <v>415280</v>
      </c>
      <c r="N35" s="397">
        <f>N36+N37+N38+N43+N44</f>
        <v>24100</v>
      </c>
      <c r="O35" s="628">
        <f>O36+O37+O38+O43+O44</f>
        <v>0</v>
      </c>
      <c r="P35" s="302">
        <f t="shared" ref="P35:W35" si="67">P36+P37+P38+P43+P44</f>
        <v>464020</v>
      </c>
      <c r="Q35" s="303">
        <f>Q36+Q37+Q38+Q43+Q44</f>
        <v>448720</v>
      </c>
      <c r="R35" s="303">
        <f>R36+R37+R38+R43+R44</f>
        <v>15300</v>
      </c>
      <c r="S35" s="393">
        <f>S36+S37+S38+S43+S44</f>
        <v>0</v>
      </c>
      <c r="T35" s="302">
        <f t="shared" si="67"/>
        <v>456770</v>
      </c>
      <c r="U35" s="303">
        <f t="shared" si="67"/>
        <v>436970</v>
      </c>
      <c r="V35" s="303">
        <f t="shared" si="67"/>
        <v>19800</v>
      </c>
      <c r="W35" s="304">
        <f t="shared" si="67"/>
        <v>0</v>
      </c>
      <c r="X35" s="397">
        <f>X36+X37+X38+X43+X44</f>
        <v>-125000</v>
      </c>
      <c r="Y35" s="303">
        <f t="shared" ref="Y35:AA35" si="68">Y36+Y37+Y38+Y43+Y44</f>
        <v>-125000</v>
      </c>
      <c r="Z35" s="303">
        <f t="shared" si="68"/>
        <v>0</v>
      </c>
      <c r="AA35" s="304">
        <f t="shared" si="68"/>
        <v>0</v>
      </c>
      <c r="AB35" s="302">
        <f>AB36+AB37+AB38+AB43+AB44</f>
        <v>331770</v>
      </c>
      <c r="AC35" s="303">
        <f t="shared" ref="AC35:AE35" si="69">AC36+AC37+AC38+AC43+AC44</f>
        <v>311970</v>
      </c>
      <c r="AD35" s="303">
        <f t="shared" si="69"/>
        <v>19800</v>
      </c>
      <c r="AE35" s="304">
        <f t="shared" si="69"/>
        <v>0</v>
      </c>
    </row>
    <row r="36" spans="1:31" ht="15.75" x14ac:dyDescent="0.25">
      <c r="A36" s="145"/>
      <c r="B36" s="311" t="s">
        <v>187</v>
      </c>
      <c r="C36" s="313" t="s">
        <v>188</v>
      </c>
      <c r="D36" s="296">
        <f>SUM(E36:G36)</f>
        <v>55488.520000000004</v>
      </c>
      <c r="E36" s="294">
        <f>'[1]3.Interné služby'!$T$4</f>
        <v>54666.520000000004</v>
      </c>
      <c r="F36" s="294">
        <f>'[1]3.Interné služby'!$U$4</f>
        <v>822</v>
      </c>
      <c r="G36" s="307">
        <f>'[1]3.Interné služby'!$V$4</f>
        <v>0</v>
      </c>
      <c r="H36" s="296">
        <f>SUM(I36:K36)</f>
        <v>65352.880000000005</v>
      </c>
      <c r="I36" s="294">
        <f>'[2]3.Interné služby'!$Q$4</f>
        <v>54228.880000000005</v>
      </c>
      <c r="J36" s="294">
        <f>'[2]3.Interné služby'!$R$4</f>
        <v>11124</v>
      </c>
      <c r="K36" s="295">
        <f>'[2]3.Interné služby'!$S$4</f>
        <v>0</v>
      </c>
      <c r="L36" s="308">
        <f>SUM(M36:O36)</f>
        <v>80000</v>
      </c>
      <c r="M36" s="308">
        <f>'[2]3.Interné služby'!$T$4</f>
        <v>67000</v>
      </c>
      <c r="N36" s="308">
        <f>'[2]3.Interné služby'!$U$4</f>
        <v>13000</v>
      </c>
      <c r="O36" s="629">
        <f>'[2]3.Interné služby'!$V$4</f>
        <v>0</v>
      </c>
      <c r="P36" s="296">
        <f>SUM(Q36:S36)</f>
        <v>102640</v>
      </c>
      <c r="Q36" s="294">
        <f>'[2]3.Interné služby'!$W$4</f>
        <v>98440</v>
      </c>
      <c r="R36" s="294">
        <f>'[2]3.Interné služby'!$X$4</f>
        <v>4200</v>
      </c>
      <c r="S36" s="307">
        <f>'[2]3.Interné služby'!$Y$4</f>
        <v>0</v>
      </c>
      <c r="T36" s="296">
        <f>SUM(U36:W36)</f>
        <v>102640</v>
      </c>
      <c r="U36" s="294">
        <f>'[2]3.Interné služby'!$Z$4</f>
        <v>93940</v>
      </c>
      <c r="V36" s="294">
        <f>'[2]3.Interné služby'!$AA$4</f>
        <v>8700</v>
      </c>
      <c r="W36" s="295">
        <f>'[2]3.Interné služby'!$AB$4</f>
        <v>0</v>
      </c>
      <c r="X36" s="308">
        <f>SUM(Y36:AA36)</f>
        <v>0</v>
      </c>
      <c r="Y36" s="294">
        <f>'[2]3.Interné služby'!$AC$4</f>
        <v>0</v>
      </c>
      <c r="Z36" s="294">
        <f>'[2]3.Interné služby'!$AD$4</f>
        <v>0</v>
      </c>
      <c r="AA36" s="295">
        <f>'[2]3.Interné služby'!$AE$4</f>
        <v>0</v>
      </c>
      <c r="AB36" s="296">
        <f>SUM(AC36:AE36)</f>
        <v>102640</v>
      </c>
      <c r="AC36" s="294">
        <f>'[2]3.Interné služby'!$AF$4</f>
        <v>93940</v>
      </c>
      <c r="AD36" s="294">
        <f>'[2]3.Interné služby'!$AG$4</f>
        <v>8700</v>
      </c>
      <c r="AE36" s="295">
        <f>'[2]3.Interné služby'!$AH$4</f>
        <v>0</v>
      </c>
    </row>
    <row r="37" spans="1:31" ht="15.75" x14ac:dyDescent="0.25">
      <c r="A37" s="152"/>
      <c r="B37" s="311" t="s">
        <v>189</v>
      </c>
      <c r="C37" s="313" t="s">
        <v>190</v>
      </c>
      <c r="D37" s="296">
        <f>SUM(E37:G37)</f>
        <v>13832.630000000001</v>
      </c>
      <c r="E37" s="294">
        <f>'[1]3.Interné služby'!$T$20</f>
        <v>13832.630000000001</v>
      </c>
      <c r="F37" s="294">
        <f>'[1]3.Interné služby'!$U$20</f>
        <v>0</v>
      </c>
      <c r="G37" s="307">
        <f>'[1]3.Interné služby'!$V$20</f>
        <v>0</v>
      </c>
      <c r="H37" s="296">
        <f>SUM(I37:K37)</f>
        <v>11487.34</v>
      </c>
      <c r="I37" s="294">
        <f>'[2]3.Interné služby'!$Q$20</f>
        <v>11487.34</v>
      </c>
      <c r="J37" s="294">
        <f>'[2]3.Interné služby'!$R$20</f>
        <v>0</v>
      </c>
      <c r="K37" s="295">
        <f>'[2]3.Interné služby'!$S$20</f>
        <v>0</v>
      </c>
      <c r="L37" s="308">
        <f>SUM(M37:O37)</f>
        <v>149000</v>
      </c>
      <c r="M37" s="308">
        <f>'[2]3.Interné služby'!$T$20</f>
        <v>149000</v>
      </c>
      <c r="N37" s="308">
        <f>'[2]3.Interné služby'!$U$20</f>
        <v>0</v>
      </c>
      <c r="O37" s="629">
        <f>'[2]3.Interné služby'!$V$20</f>
        <v>0</v>
      </c>
      <c r="P37" s="296">
        <f>SUM(Q37:S37)</f>
        <v>149000</v>
      </c>
      <c r="Q37" s="294">
        <f>'[2]3.Interné služby'!$W$20</f>
        <v>149000</v>
      </c>
      <c r="R37" s="294">
        <f>'[2]3.Interné služby'!$X$20</f>
        <v>0</v>
      </c>
      <c r="S37" s="307">
        <f>'[2]3.Interné služby'!$Y$20</f>
        <v>0</v>
      </c>
      <c r="T37" s="296">
        <f>SUM(U37:W37)</f>
        <v>147200</v>
      </c>
      <c r="U37" s="294">
        <f>'[2]3.Interné služby'!$Z$20</f>
        <v>147200</v>
      </c>
      <c r="V37" s="294">
        <f>'[2]3.Interné služby'!$AA$20</f>
        <v>0</v>
      </c>
      <c r="W37" s="295">
        <f>'[2]3.Interné služby'!$AB$20</f>
        <v>0</v>
      </c>
      <c r="X37" s="308">
        <f>SUM(Y37:AA37)</f>
        <v>-125000</v>
      </c>
      <c r="Y37" s="294">
        <f>'[2]3.Interné služby'!$AC$20</f>
        <v>-125000</v>
      </c>
      <c r="Z37" s="294">
        <f>'[2]3.Interné služby'!$AD$20</f>
        <v>0</v>
      </c>
      <c r="AA37" s="295">
        <f>'[2]3.Interné služby'!$AE$20</f>
        <v>0</v>
      </c>
      <c r="AB37" s="296">
        <f>SUM(AC37:AE37)</f>
        <v>22200</v>
      </c>
      <c r="AC37" s="294">
        <f>'[2]3.Interné služby'!$AF$20</f>
        <v>22200</v>
      </c>
      <c r="AD37" s="294">
        <f>'[2]3.Interné služby'!$AG$20</f>
        <v>0</v>
      </c>
      <c r="AE37" s="295">
        <f>'[2]3.Interné služby'!$AH$20</f>
        <v>0</v>
      </c>
    </row>
    <row r="38" spans="1:31" ht="15.75" x14ac:dyDescent="0.25">
      <c r="A38" s="149"/>
      <c r="B38" s="311" t="s">
        <v>191</v>
      </c>
      <c r="C38" s="313" t="s">
        <v>192</v>
      </c>
      <c r="D38" s="296">
        <f>SUM(D39:D42)</f>
        <v>394617.3</v>
      </c>
      <c r="E38" s="294">
        <f t="shared" ref="E38:G38" si="70">SUM(E39:E42)</f>
        <v>183241.84000000005</v>
      </c>
      <c r="F38" s="294">
        <f t="shared" si="70"/>
        <v>211375.46</v>
      </c>
      <c r="G38" s="307">
        <f t="shared" si="70"/>
        <v>0</v>
      </c>
      <c r="H38" s="296">
        <f>SUM(H39:H42)</f>
        <v>164883.22999999995</v>
      </c>
      <c r="I38" s="294">
        <f t="shared" ref="I38:K38" si="71">SUM(I39:I42)</f>
        <v>164863.88999999996</v>
      </c>
      <c r="J38" s="294">
        <f t="shared" si="71"/>
        <v>19.34</v>
      </c>
      <c r="K38" s="295">
        <f t="shared" si="71"/>
        <v>0</v>
      </c>
      <c r="L38" s="308">
        <f>SUM(L39:L42)</f>
        <v>204880</v>
      </c>
      <c r="M38" s="308">
        <f t="shared" ref="M38:O38" si="72">SUM(M39:M42)</f>
        <v>193780</v>
      </c>
      <c r="N38" s="308">
        <f t="shared" si="72"/>
        <v>11100</v>
      </c>
      <c r="O38" s="629">
        <f t="shared" si="72"/>
        <v>0</v>
      </c>
      <c r="P38" s="296">
        <f>SUM(P39:P42)</f>
        <v>206880</v>
      </c>
      <c r="Q38" s="294">
        <f>SUM(Q39:Q42)</f>
        <v>195780</v>
      </c>
      <c r="R38" s="294">
        <f t="shared" ref="R38:S38" si="73">SUM(R39:R42)</f>
        <v>11100</v>
      </c>
      <c r="S38" s="307">
        <f t="shared" si="73"/>
        <v>0</v>
      </c>
      <c r="T38" s="296">
        <f>SUM(T39:T42)</f>
        <v>201380</v>
      </c>
      <c r="U38" s="294">
        <f>SUM(U39:U42)</f>
        <v>190280</v>
      </c>
      <c r="V38" s="294">
        <f t="shared" ref="V38:W38" si="74">SUM(V39:V42)</f>
        <v>11100</v>
      </c>
      <c r="W38" s="295">
        <f t="shared" si="74"/>
        <v>0</v>
      </c>
      <c r="X38" s="308">
        <f>SUM(X39:X42)</f>
        <v>0</v>
      </c>
      <c r="Y38" s="294">
        <f t="shared" ref="Y38:AA38" si="75">SUM(Y39:Y42)</f>
        <v>0</v>
      </c>
      <c r="Z38" s="294">
        <f t="shared" si="75"/>
        <v>0</v>
      </c>
      <c r="AA38" s="295">
        <f t="shared" si="75"/>
        <v>0</v>
      </c>
      <c r="AB38" s="296">
        <f>SUM(AB39:AB42)</f>
        <v>201380</v>
      </c>
      <c r="AC38" s="294">
        <f t="shared" ref="AC38:AE38" si="76">SUM(AC39:AC42)</f>
        <v>190280</v>
      </c>
      <c r="AD38" s="294">
        <f t="shared" si="76"/>
        <v>11100</v>
      </c>
      <c r="AE38" s="295">
        <f t="shared" si="76"/>
        <v>0</v>
      </c>
    </row>
    <row r="39" spans="1:31" ht="15.75" x14ac:dyDescent="0.25">
      <c r="A39" s="149"/>
      <c r="B39" s="311">
        <v>1</v>
      </c>
      <c r="C39" s="313" t="s">
        <v>193</v>
      </c>
      <c r="D39" s="296">
        <f>SUM(E39:G39)</f>
        <v>1206.24</v>
      </c>
      <c r="E39" s="294">
        <f>'[1]3.Interné služby'!$T$26</f>
        <v>1206.24</v>
      </c>
      <c r="F39" s="294">
        <f>'[1]3.Interné služby'!$U$26</f>
        <v>0</v>
      </c>
      <c r="G39" s="307">
        <f>'[1]3.Interné služby'!$V$26</f>
        <v>0</v>
      </c>
      <c r="H39" s="296">
        <f>SUM(I39:K39)</f>
        <v>380.57</v>
      </c>
      <c r="I39" s="294">
        <f>'[2]3.Interné služby'!$Q$26</f>
        <v>380.57</v>
      </c>
      <c r="J39" s="294">
        <f>'[2]3.Interné služby'!$R$26</f>
        <v>0</v>
      </c>
      <c r="K39" s="295">
        <f>'[2]3.Interné služby'!$S$26</f>
        <v>0</v>
      </c>
      <c r="L39" s="308">
        <f>SUM(M39:O39)</f>
        <v>1800</v>
      </c>
      <c r="M39" s="308">
        <f>'[2]3.Interné služby'!$T$26</f>
        <v>1800</v>
      </c>
      <c r="N39" s="308">
        <f>'[2]3.Interné služby'!$U$26</f>
        <v>0</v>
      </c>
      <c r="O39" s="629">
        <f>'[2]3.Interné služby'!$V$26</f>
        <v>0</v>
      </c>
      <c r="P39" s="296">
        <f>SUM(Q39:S39)</f>
        <v>1800</v>
      </c>
      <c r="Q39" s="294">
        <f>'[2]3.Interné služby'!$W$26</f>
        <v>1800</v>
      </c>
      <c r="R39" s="294">
        <f>'[2]3.Interné služby'!$X$26</f>
        <v>0</v>
      </c>
      <c r="S39" s="307">
        <f>'[2]3.Interné služby'!$Y$26</f>
        <v>0</v>
      </c>
      <c r="T39" s="296">
        <f>SUM(U39:W39)</f>
        <v>1800</v>
      </c>
      <c r="U39" s="294">
        <f>'[2]3.Interné služby'!$Z$26</f>
        <v>1800</v>
      </c>
      <c r="V39" s="294">
        <f>'[2]3.Interné služby'!$AA$26</f>
        <v>0</v>
      </c>
      <c r="W39" s="295">
        <f>'[2]3.Interné služby'!$AB$26</f>
        <v>0</v>
      </c>
      <c r="X39" s="308">
        <f>SUM(Y39:AA39)</f>
        <v>0</v>
      </c>
      <c r="Y39" s="294">
        <f>'[2]3.Interné služby'!$AC$26</f>
        <v>0</v>
      </c>
      <c r="Z39" s="294">
        <f>'[2]3.Interné služby'!$AD$26</f>
        <v>0</v>
      </c>
      <c r="AA39" s="295">
        <f>'[2]3.Interné služby'!$AE$26</f>
        <v>0</v>
      </c>
      <c r="AB39" s="296">
        <f>SUM(AC39:AE39)</f>
        <v>1800</v>
      </c>
      <c r="AC39" s="294">
        <f>'[2]3.Interné služby'!$AF$26</f>
        <v>1800</v>
      </c>
      <c r="AD39" s="294">
        <f>'[2]3.Interné služby'!$AG$26</f>
        <v>0</v>
      </c>
      <c r="AE39" s="295">
        <f>'[2]3.Interné služby'!$AH$26</f>
        <v>0</v>
      </c>
    </row>
    <row r="40" spans="1:31" ht="15.75" x14ac:dyDescent="0.25">
      <c r="A40" s="149"/>
      <c r="B40" s="311">
        <v>2</v>
      </c>
      <c r="C40" s="313" t="s">
        <v>194</v>
      </c>
      <c r="D40" s="296">
        <f t="shared" ref="D40:D42" si="77">SUM(E40:G40)</f>
        <v>3001.7</v>
      </c>
      <c r="E40" s="294">
        <f>'[1]3.Interné služby'!$T$31</f>
        <v>3001.7</v>
      </c>
      <c r="F40" s="294">
        <f>'[1]3.Interné služby'!$U$31</f>
        <v>0</v>
      </c>
      <c r="G40" s="307">
        <f>'[1]3.Interné služby'!$V$31</f>
        <v>0</v>
      </c>
      <c r="H40" s="296">
        <f t="shared" ref="H40:H42" si="78">SUM(I40:K40)</f>
        <v>5785.6299999999992</v>
      </c>
      <c r="I40" s="294">
        <f>'[2]3.Interné služby'!$Q$31</f>
        <v>5785.6299999999992</v>
      </c>
      <c r="J40" s="294">
        <f>'[2]3.Interné služby'!$R$31</f>
        <v>0</v>
      </c>
      <c r="K40" s="295">
        <f>'[2]3.Interné služby'!$S$31</f>
        <v>0</v>
      </c>
      <c r="L40" s="308">
        <f t="shared" ref="L40:L42" si="79">SUM(M40:O40)</f>
        <v>11000</v>
      </c>
      <c r="M40" s="308">
        <f>'[2]3.Interné služby'!$T$31</f>
        <v>11000</v>
      </c>
      <c r="N40" s="308">
        <f>'[2]3.Interné služby'!$U$31</f>
        <v>0</v>
      </c>
      <c r="O40" s="629">
        <f>'[2]3.Interné služby'!$V$31</f>
        <v>0</v>
      </c>
      <c r="P40" s="296">
        <f t="shared" ref="P40:P44" si="80">SUM(Q40:S40)</f>
        <v>11000</v>
      </c>
      <c r="Q40" s="294">
        <f>'[2]3.Interné služby'!$W$31</f>
        <v>11000</v>
      </c>
      <c r="R40" s="294">
        <f>'[2]3.Interné služby'!$X$31</f>
        <v>0</v>
      </c>
      <c r="S40" s="307">
        <f>'[2]3.Interné služby'!$Y$31</f>
        <v>0</v>
      </c>
      <c r="T40" s="296">
        <f t="shared" ref="T40:T44" si="81">SUM(U40:W40)</f>
        <v>11110</v>
      </c>
      <c r="U40" s="294">
        <f>'[2]3.Interné služby'!$Z$31</f>
        <v>11110</v>
      </c>
      <c r="V40" s="294">
        <f>'[2]3.Interné služby'!$AA$31</f>
        <v>0</v>
      </c>
      <c r="W40" s="295">
        <f>'[2]3.Interné služby'!$AB$31</f>
        <v>0</v>
      </c>
      <c r="X40" s="308">
        <f t="shared" ref="X40:X42" si="82">SUM(Y40:AA40)</f>
        <v>0</v>
      </c>
      <c r="Y40" s="294">
        <f>'[2]3.Interné služby'!$AC$31</f>
        <v>0</v>
      </c>
      <c r="Z40" s="294">
        <f>'[2]3.Interné služby'!$AD$31</f>
        <v>0</v>
      </c>
      <c r="AA40" s="295">
        <f>'[2]3.Interné služby'!$AE$31</f>
        <v>0</v>
      </c>
      <c r="AB40" s="296">
        <f t="shared" ref="AB40:AB42" si="83">SUM(AC40:AE40)</f>
        <v>11110</v>
      </c>
      <c r="AC40" s="294">
        <f>'[2]3.Interné služby'!$AF$31</f>
        <v>11110</v>
      </c>
      <c r="AD40" s="294">
        <f>'[2]3.Interné služby'!$AG$31</f>
        <v>0</v>
      </c>
      <c r="AE40" s="295">
        <f>'[2]3.Interné služby'!$AH$31</f>
        <v>0</v>
      </c>
    </row>
    <row r="41" spans="1:31" ht="15.75" x14ac:dyDescent="0.25">
      <c r="A41" s="149"/>
      <c r="B41" s="311">
        <v>3</v>
      </c>
      <c r="C41" s="313" t="s">
        <v>195</v>
      </c>
      <c r="D41" s="296">
        <f t="shared" si="77"/>
        <v>369692.25</v>
      </c>
      <c r="E41" s="294">
        <f>'[1]3.Interné služby'!$T$34</f>
        <v>174456.89000000004</v>
      </c>
      <c r="F41" s="294">
        <f>'[1]3.Interné služby'!$U$34</f>
        <v>195235.36</v>
      </c>
      <c r="G41" s="307">
        <f>'[1]3.Interné služby'!$V$34</f>
        <v>0</v>
      </c>
      <c r="H41" s="296">
        <f t="shared" si="78"/>
        <v>158399.68999999994</v>
      </c>
      <c r="I41" s="294">
        <f>'[2]3.Interné služby'!$Q$34</f>
        <v>158397.68999999994</v>
      </c>
      <c r="J41" s="294">
        <f>'[2]3.Interné služby'!$R$34</f>
        <v>2</v>
      </c>
      <c r="K41" s="295">
        <f>'[2]3.Interné služby'!$S$34</f>
        <v>0</v>
      </c>
      <c r="L41" s="308">
        <f t="shared" si="79"/>
        <v>178980</v>
      </c>
      <c r="M41" s="308">
        <f>'[2]3.Interné služby'!$T$34</f>
        <v>178980</v>
      </c>
      <c r="N41" s="308">
        <f>'[2]3.Interné služby'!$U$34</f>
        <v>0</v>
      </c>
      <c r="O41" s="629">
        <f>'[2]3.Interné služby'!$V$34</f>
        <v>0</v>
      </c>
      <c r="P41" s="296">
        <f t="shared" si="80"/>
        <v>178980</v>
      </c>
      <c r="Q41" s="294">
        <f>'[2]3.Interné služby'!$W$34</f>
        <v>178980</v>
      </c>
      <c r="R41" s="294">
        <f>'[2]3.Interné služby'!$X$34</f>
        <v>0</v>
      </c>
      <c r="S41" s="307">
        <f>'[2]3.Interné služby'!$Y$34</f>
        <v>0</v>
      </c>
      <c r="T41" s="296">
        <f t="shared" si="81"/>
        <v>175370</v>
      </c>
      <c r="U41" s="294">
        <f>'[2]3.Interné služby'!$Z$34</f>
        <v>175370</v>
      </c>
      <c r="V41" s="294">
        <f>'[2]3.Interné služby'!$AA$34</f>
        <v>0</v>
      </c>
      <c r="W41" s="295">
        <f>'[2]3.Interné služby'!$AB$34</f>
        <v>0</v>
      </c>
      <c r="X41" s="308">
        <f t="shared" si="82"/>
        <v>0</v>
      </c>
      <c r="Y41" s="294">
        <f>'[2]3.Interné služby'!$AC$34</f>
        <v>0</v>
      </c>
      <c r="Z41" s="294">
        <f>'[2]3.Interné služby'!$AD$34</f>
        <v>0</v>
      </c>
      <c r="AA41" s="295">
        <f>'[2]3.Interné služby'!$AE$34</f>
        <v>0</v>
      </c>
      <c r="AB41" s="296">
        <f t="shared" si="83"/>
        <v>175370</v>
      </c>
      <c r="AC41" s="294">
        <f>'[2]3.Interné služby'!$AF$34</f>
        <v>175370</v>
      </c>
      <c r="AD41" s="294">
        <f>'[2]3.Interné služby'!$AG$34</f>
        <v>0</v>
      </c>
      <c r="AE41" s="295">
        <f>'[2]3.Interné služby'!$AH$34</f>
        <v>0</v>
      </c>
    </row>
    <row r="42" spans="1:31" ht="15.75" x14ac:dyDescent="0.25">
      <c r="A42" s="149"/>
      <c r="B42" s="311">
        <v>4</v>
      </c>
      <c r="C42" s="313" t="s">
        <v>196</v>
      </c>
      <c r="D42" s="296">
        <f t="shared" si="77"/>
        <v>20717.11</v>
      </c>
      <c r="E42" s="294">
        <f>'[1]3.Interné služby'!$T$84</f>
        <v>4577.01</v>
      </c>
      <c r="F42" s="294">
        <f>'[1]3.Interné služby'!$U$84</f>
        <v>16140.1</v>
      </c>
      <c r="G42" s="307">
        <f>'[1]3.Interné služby'!$V$84</f>
        <v>0</v>
      </c>
      <c r="H42" s="296">
        <f t="shared" si="78"/>
        <v>317.33999999999997</v>
      </c>
      <c r="I42" s="294">
        <f>'[2]3.Interné služby'!$Q$84</f>
        <v>300</v>
      </c>
      <c r="J42" s="294">
        <f>'[2]3.Interné služby'!$R$84</f>
        <v>17.34</v>
      </c>
      <c r="K42" s="295">
        <f>'[2]3.Interné služby'!$S$84</f>
        <v>0</v>
      </c>
      <c r="L42" s="308">
        <f t="shared" si="79"/>
        <v>13100</v>
      </c>
      <c r="M42" s="308">
        <f>'[2]3.Interné služby'!$T$84</f>
        <v>2000</v>
      </c>
      <c r="N42" s="308">
        <f>'[2]3.Interné služby'!$U$84</f>
        <v>11100</v>
      </c>
      <c r="O42" s="629">
        <f>'[2]3.Interné služby'!$V$84</f>
        <v>0</v>
      </c>
      <c r="P42" s="296">
        <f t="shared" si="80"/>
        <v>15100</v>
      </c>
      <c r="Q42" s="294">
        <f>'[2]3.Interné služby'!$W$84</f>
        <v>4000</v>
      </c>
      <c r="R42" s="294">
        <f>'[2]3.Interné služby'!$X$84</f>
        <v>11100</v>
      </c>
      <c r="S42" s="307">
        <f>'[2]3.Interné služby'!$Y$84</f>
        <v>0</v>
      </c>
      <c r="T42" s="296">
        <f t="shared" si="81"/>
        <v>13100</v>
      </c>
      <c r="U42" s="294">
        <f>'[2]3.Interné služby'!$Z$84</f>
        <v>2000</v>
      </c>
      <c r="V42" s="294">
        <f>'[2]3.Interné služby'!$AA$84</f>
        <v>11100</v>
      </c>
      <c r="W42" s="295">
        <f>'[2]3.Interné služby'!$AB$84</f>
        <v>0</v>
      </c>
      <c r="X42" s="308">
        <f t="shared" si="82"/>
        <v>0</v>
      </c>
      <c r="Y42" s="294">
        <f>'[2]3.Interné služby'!$AC$84</f>
        <v>0</v>
      </c>
      <c r="Z42" s="294">
        <f>'[2]3.Interné služby'!$AD$84</f>
        <v>0</v>
      </c>
      <c r="AA42" s="295">
        <f>'[2]3.Interné služby'!$AE$84</f>
        <v>0</v>
      </c>
      <c r="AB42" s="296">
        <f t="shared" si="83"/>
        <v>13100</v>
      </c>
      <c r="AC42" s="294">
        <f>'[2]3.Interné služby'!$AF$84</f>
        <v>2000</v>
      </c>
      <c r="AD42" s="294">
        <f>'[2]3.Interné služby'!$AG$84</f>
        <v>11100</v>
      </c>
      <c r="AE42" s="295">
        <f>'[2]3.Interné služby'!$AH$84</f>
        <v>0</v>
      </c>
    </row>
    <row r="43" spans="1:31" ht="15.75" x14ac:dyDescent="0.25">
      <c r="A43" s="149"/>
      <c r="B43" s="311" t="s">
        <v>197</v>
      </c>
      <c r="C43" s="313" t="s">
        <v>198</v>
      </c>
      <c r="D43" s="296">
        <f>SUM(E43:G43)</f>
        <v>10241.719999999999</v>
      </c>
      <c r="E43" s="294">
        <f>'[1]3.Interné služby'!$T$89</f>
        <v>10241.719999999999</v>
      </c>
      <c r="F43" s="294">
        <f>'[1]3.Interné služby'!$U$89</f>
        <v>0</v>
      </c>
      <c r="G43" s="307">
        <f>'[1]3.Interné služby'!$V$89</f>
        <v>0</v>
      </c>
      <c r="H43" s="296">
        <f>SUM(I43:K43)</f>
        <v>8324.32</v>
      </c>
      <c r="I43" s="294">
        <f>'[2]3.Interné služby'!$Q$89</f>
        <v>8324.32</v>
      </c>
      <c r="J43" s="294">
        <f>'[2]3.Interné služby'!$R$89</f>
        <v>0</v>
      </c>
      <c r="K43" s="295">
        <f>'[2]3.Interné služby'!$S$89</f>
        <v>0</v>
      </c>
      <c r="L43" s="308">
        <f>SUM(M43:O43)</f>
        <v>5000</v>
      </c>
      <c r="M43" s="308">
        <f>'[2]3.Interné služby'!$T$89</f>
        <v>5000</v>
      </c>
      <c r="N43" s="308">
        <f>'[2]3.Interné služby'!$U$89</f>
        <v>0</v>
      </c>
      <c r="O43" s="629">
        <f>'[2]3.Interné služby'!$V$89</f>
        <v>0</v>
      </c>
      <c r="P43" s="296">
        <f t="shared" si="80"/>
        <v>5000</v>
      </c>
      <c r="Q43" s="294">
        <f>'[2]3.Interné služby'!$W$89</f>
        <v>5000</v>
      </c>
      <c r="R43" s="294">
        <f>'[2]3.Interné služby'!$X$89</f>
        <v>0</v>
      </c>
      <c r="S43" s="307">
        <f>'[2]3.Interné služby'!$Y$89</f>
        <v>0</v>
      </c>
      <c r="T43" s="296">
        <f t="shared" si="81"/>
        <v>5000</v>
      </c>
      <c r="U43" s="294">
        <f>'[2]3.Interné služby'!$Z$89</f>
        <v>5000</v>
      </c>
      <c r="V43" s="294">
        <f>'[2]3.Interné služby'!$AA$89</f>
        <v>0</v>
      </c>
      <c r="W43" s="295">
        <f>'[2]3.Interné služby'!$AB$89</f>
        <v>0</v>
      </c>
      <c r="X43" s="308">
        <f>SUM(Y43:AA43)</f>
        <v>0</v>
      </c>
      <c r="Y43" s="294">
        <f>'[2]3.Interné služby'!$AC$89</f>
        <v>0</v>
      </c>
      <c r="Z43" s="294">
        <f>'[2]3.Interné služby'!$AD$89</f>
        <v>0</v>
      </c>
      <c r="AA43" s="295">
        <f>'[2]3.Interné služby'!$AE$89</f>
        <v>0</v>
      </c>
      <c r="AB43" s="296">
        <f>SUM(AC43:AE43)</f>
        <v>5000</v>
      </c>
      <c r="AC43" s="294">
        <f>'[2]3.Interné služby'!$AF$89</f>
        <v>5000</v>
      </c>
      <c r="AD43" s="294">
        <f>'[2]3.Interné služby'!$AG$89</f>
        <v>0</v>
      </c>
      <c r="AE43" s="295">
        <f>'[2]3.Interné služby'!$AH$89</f>
        <v>0</v>
      </c>
    </row>
    <row r="44" spans="1:31" ht="16.5" thickBot="1" x14ac:dyDescent="0.3">
      <c r="A44" s="149"/>
      <c r="B44" s="319" t="s">
        <v>199</v>
      </c>
      <c r="C44" s="315" t="s">
        <v>200</v>
      </c>
      <c r="D44" s="305">
        <f t="shared" ref="D44" si="84">SUM(E44:G44)</f>
        <v>0</v>
      </c>
      <c r="E44" s="306">
        <f>'[1]3.Interné služby'!$T$95</f>
        <v>0</v>
      </c>
      <c r="F44" s="306">
        <f>'[1]3.Interné služby'!$U$95</f>
        <v>0</v>
      </c>
      <c r="G44" s="413">
        <f>'[1]3.Interné služby'!$V$95</f>
        <v>0</v>
      </c>
      <c r="H44" s="305">
        <f t="shared" ref="H44" si="85">SUM(I44:K44)</f>
        <v>0</v>
      </c>
      <c r="I44" s="306">
        <f>'[2]3.Interné služby'!$Q$95</f>
        <v>0</v>
      </c>
      <c r="J44" s="306">
        <f>'[2]3.Interné služby'!$R$95</f>
        <v>0</v>
      </c>
      <c r="K44" s="343">
        <f>'[2]3.Interné služby'!$S$95</f>
        <v>0</v>
      </c>
      <c r="L44" s="631">
        <f t="shared" ref="L44" si="86">SUM(M44:O44)</f>
        <v>500</v>
      </c>
      <c r="M44" s="631">
        <f>'[2]3.Interné služby'!$T$95</f>
        <v>500</v>
      </c>
      <c r="N44" s="631">
        <f>'[2]3.Interné služby'!$U$95</f>
        <v>0</v>
      </c>
      <c r="O44" s="633">
        <f>'[2]3.Interné služby'!$V$95</f>
        <v>0</v>
      </c>
      <c r="P44" s="299">
        <f t="shared" si="80"/>
        <v>500</v>
      </c>
      <c r="Q44" s="300">
        <f>'[2]3.Interné služby'!$W$95</f>
        <v>500</v>
      </c>
      <c r="R44" s="300">
        <f>'[2]3.Interné služby'!$X$95</f>
        <v>0</v>
      </c>
      <c r="S44" s="394">
        <f>'[2]3.Interné služby'!$Y$95</f>
        <v>0</v>
      </c>
      <c r="T44" s="299">
        <f t="shared" si="81"/>
        <v>550</v>
      </c>
      <c r="U44" s="300">
        <f>'[2]3.Interné služby'!$Z$95</f>
        <v>550</v>
      </c>
      <c r="V44" s="300">
        <f>'[2]3.Interné služby'!$AA$95</f>
        <v>0</v>
      </c>
      <c r="W44" s="301">
        <f>'[2]3.Interné služby'!$AB$95</f>
        <v>0</v>
      </c>
      <c r="X44" s="631">
        <f t="shared" ref="X44" si="87">SUM(Y44:AA44)</f>
        <v>0</v>
      </c>
      <c r="Y44" s="306">
        <f>'[2]3.Interné služby'!$AC$95</f>
        <v>0</v>
      </c>
      <c r="Z44" s="306">
        <f>'[2]3.Interné služby'!$AD$95</f>
        <v>0</v>
      </c>
      <c r="AA44" s="343">
        <f>'[2]3.Interné služby'!$AE$95</f>
        <v>0</v>
      </c>
      <c r="AB44" s="305">
        <f t="shared" ref="AB44" si="88">SUM(AC44:AE44)</f>
        <v>550</v>
      </c>
      <c r="AC44" s="306">
        <f>'[2]3.Interné služby'!$AF$95</f>
        <v>550</v>
      </c>
      <c r="AD44" s="306">
        <f>'[2]3.Interné služby'!$AG$95</f>
        <v>0</v>
      </c>
      <c r="AE44" s="343">
        <f>'[2]3.Interné služby'!$AH$95</f>
        <v>0</v>
      </c>
    </row>
    <row r="45" spans="1:31" s="151" customFormat="1" ht="15.75" x14ac:dyDescent="0.25">
      <c r="B45" s="320" t="s">
        <v>201</v>
      </c>
      <c r="C45" s="321"/>
      <c r="D45" s="302">
        <f>D46+D47+D50</f>
        <v>49712.600000000006</v>
      </c>
      <c r="E45" s="303">
        <f t="shared" ref="E45:G45" si="89">E46+E47+E50</f>
        <v>49712.600000000006</v>
      </c>
      <c r="F45" s="303">
        <f t="shared" si="89"/>
        <v>0</v>
      </c>
      <c r="G45" s="393">
        <f t="shared" si="89"/>
        <v>0</v>
      </c>
      <c r="H45" s="302">
        <f>H46+H47+H50</f>
        <v>46044.14</v>
      </c>
      <c r="I45" s="303">
        <f t="shared" ref="I45:K45" si="90">I46+I47+I50</f>
        <v>46044.14</v>
      </c>
      <c r="J45" s="303">
        <f t="shared" si="90"/>
        <v>0</v>
      </c>
      <c r="K45" s="304">
        <f t="shared" si="90"/>
        <v>0</v>
      </c>
      <c r="L45" s="397">
        <f>L46+L47+L50</f>
        <v>55650</v>
      </c>
      <c r="M45" s="397">
        <f t="shared" ref="M45:W45" si="91">M46+M47+M50</f>
        <v>55650</v>
      </c>
      <c r="N45" s="397">
        <f t="shared" si="91"/>
        <v>0</v>
      </c>
      <c r="O45" s="628">
        <f t="shared" si="91"/>
        <v>0</v>
      </c>
      <c r="P45" s="825">
        <f t="shared" si="91"/>
        <v>54920</v>
      </c>
      <c r="Q45" s="826">
        <f t="shared" si="91"/>
        <v>54920</v>
      </c>
      <c r="R45" s="826">
        <f t="shared" si="91"/>
        <v>0</v>
      </c>
      <c r="S45" s="835">
        <f t="shared" si="91"/>
        <v>0</v>
      </c>
      <c r="T45" s="825">
        <f t="shared" si="91"/>
        <v>53420</v>
      </c>
      <c r="U45" s="826">
        <f t="shared" si="91"/>
        <v>53420</v>
      </c>
      <c r="V45" s="826">
        <f t="shared" si="91"/>
        <v>0</v>
      </c>
      <c r="W45" s="827">
        <f t="shared" si="91"/>
        <v>0</v>
      </c>
      <c r="X45" s="397">
        <f>X46+X47+X50</f>
        <v>0</v>
      </c>
      <c r="Y45" s="303">
        <f t="shared" ref="Y45:AA45" si="92">Y46+Y47+Y50</f>
        <v>0</v>
      </c>
      <c r="Z45" s="303">
        <f t="shared" si="92"/>
        <v>0</v>
      </c>
      <c r="AA45" s="304">
        <f t="shared" si="92"/>
        <v>0</v>
      </c>
      <c r="AB45" s="302">
        <f>AB46+AB47+AB50</f>
        <v>53420</v>
      </c>
      <c r="AC45" s="303">
        <f t="shared" ref="AC45:AE45" si="93">AC46+AC47+AC50</f>
        <v>53420</v>
      </c>
      <c r="AD45" s="303">
        <f t="shared" si="93"/>
        <v>0</v>
      </c>
      <c r="AE45" s="304">
        <f t="shared" si="93"/>
        <v>0</v>
      </c>
    </row>
    <row r="46" spans="1:31" ht="15.75" x14ac:dyDescent="0.25">
      <c r="A46" s="149"/>
      <c r="B46" s="311" t="s">
        <v>202</v>
      </c>
      <c r="C46" s="313" t="s">
        <v>203</v>
      </c>
      <c r="D46" s="296">
        <f>SUM(E46:G46)</f>
        <v>25865.08</v>
      </c>
      <c r="E46" s="294">
        <f>'[1]4.Služby občanov'!$T$4</f>
        <v>25865.08</v>
      </c>
      <c r="F46" s="294">
        <f>'[1]4.Služby občanov'!$U$4</f>
        <v>0</v>
      </c>
      <c r="G46" s="307">
        <f>'[1]4.Služby občanov'!$V$4</f>
        <v>0</v>
      </c>
      <c r="H46" s="296">
        <f>SUM(I46:K46)</f>
        <v>20586.240000000002</v>
      </c>
      <c r="I46" s="294">
        <f>'[2]4.Služby občanov'!$Q$4</f>
        <v>20586.240000000002</v>
      </c>
      <c r="J46" s="294">
        <f>'[2]4.Služby občanov'!$R$4</f>
        <v>0</v>
      </c>
      <c r="K46" s="295">
        <f>'[2]4.Služby občanov'!$S$4</f>
        <v>0</v>
      </c>
      <c r="L46" s="308">
        <f>SUM(M46:O46)</f>
        <v>27750</v>
      </c>
      <c r="M46" s="308">
        <f>'[2]4.Služby občanov'!$T$4</f>
        <v>27750</v>
      </c>
      <c r="N46" s="308">
        <f>'[2]4.Služby občanov'!$U$4</f>
        <v>0</v>
      </c>
      <c r="O46" s="629">
        <f>'[2]4.Služby občanov'!$V$4</f>
        <v>0</v>
      </c>
      <c r="P46" s="296">
        <f>SUM(Q46:S46)</f>
        <v>27020</v>
      </c>
      <c r="Q46" s="294">
        <f>'[2]4.Služby občanov'!$W$4</f>
        <v>27020</v>
      </c>
      <c r="R46" s="294">
        <f>'[2]4.Služby občanov'!$X$4</f>
        <v>0</v>
      </c>
      <c r="S46" s="307">
        <f>'[2]4.Služby občanov'!$Y$4</f>
        <v>0</v>
      </c>
      <c r="T46" s="296">
        <f>SUM(U46:W46)</f>
        <v>25520</v>
      </c>
      <c r="U46" s="294">
        <f>'[2]4.Služby občanov'!$Z$4</f>
        <v>25520</v>
      </c>
      <c r="V46" s="294">
        <f>'[2]4.Služby občanov'!$AA$4</f>
        <v>0</v>
      </c>
      <c r="W46" s="295">
        <f>'[2]4.Služby občanov'!$AB$4</f>
        <v>0</v>
      </c>
      <c r="X46" s="308">
        <f>SUM(Y46:AA46)</f>
        <v>0</v>
      </c>
      <c r="Y46" s="294">
        <f>'[2]4.Služby občanov'!$AC$4</f>
        <v>0</v>
      </c>
      <c r="Z46" s="294">
        <f>'[2]4.Služby občanov'!$AD$4</f>
        <v>0</v>
      </c>
      <c r="AA46" s="295">
        <f>'[2]4.Služby občanov'!$AE$4</f>
        <v>0</v>
      </c>
      <c r="AB46" s="296">
        <f>SUM(AC46:AE46)</f>
        <v>25520</v>
      </c>
      <c r="AC46" s="294">
        <f>'[2]4.Služby občanov'!$AF$4</f>
        <v>25520</v>
      </c>
      <c r="AD46" s="294">
        <f>'[2]4.Služby občanov'!$AG$4</f>
        <v>0</v>
      </c>
      <c r="AE46" s="295">
        <f>'[2]4.Služby občanov'!$AH$4</f>
        <v>0</v>
      </c>
    </row>
    <row r="47" spans="1:31" ht="15.75" x14ac:dyDescent="0.25">
      <c r="A47" s="153"/>
      <c r="B47" s="311" t="s">
        <v>204</v>
      </c>
      <c r="C47" s="313" t="s">
        <v>205</v>
      </c>
      <c r="D47" s="296">
        <f>SUM(D48:D49)</f>
        <v>23847.520000000004</v>
      </c>
      <c r="E47" s="294">
        <f t="shared" ref="E47:G47" si="94">SUM(E48:E49)</f>
        <v>23847.520000000004</v>
      </c>
      <c r="F47" s="294">
        <f t="shared" si="94"/>
        <v>0</v>
      </c>
      <c r="G47" s="307">
        <f t="shared" si="94"/>
        <v>0</v>
      </c>
      <c r="H47" s="296">
        <f>SUM(H48:H49)</f>
        <v>25457.9</v>
      </c>
      <c r="I47" s="294">
        <f t="shared" ref="I47:K47" si="95">SUM(I48:I49)</f>
        <v>25457.9</v>
      </c>
      <c r="J47" s="294">
        <f t="shared" si="95"/>
        <v>0</v>
      </c>
      <c r="K47" s="295">
        <f t="shared" si="95"/>
        <v>0</v>
      </c>
      <c r="L47" s="308">
        <f>SUM(L48:L49)</f>
        <v>27900</v>
      </c>
      <c r="M47" s="308">
        <f t="shared" ref="M47:O47" si="96">SUM(M48:M49)</f>
        <v>27900</v>
      </c>
      <c r="N47" s="308">
        <f t="shared" si="96"/>
        <v>0</v>
      </c>
      <c r="O47" s="629">
        <f t="shared" si="96"/>
        <v>0</v>
      </c>
      <c r="P47" s="296">
        <f t="shared" ref="P47:U47" si="97">SUM(P48:P49)</f>
        <v>27900</v>
      </c>
      <c r="Q47" s="294">
        <f t="shared" si="97"/>
        <v>27900</v>
      </c>
      <c r="R47" s="294">
        <f t="shared" si="97"/>
        <v>0</v>
      </c>
      <c r="S47" s="307">
        <f t="shared" si="97"/>
        <v>0</v>
      </c>
      <c r="T47" s="296">
        <f t="shared" si="97"/>
        <v>27900</v>
      </c>
      <c r="U47" s="294">
        <f t="shared" si="97"/>
        <v>27900</v>
      </c>
      <c r="V47" s="294">
        <f t="shared" ref="V47:W47" si="98">SUM(V48:V49)</f>
        <v>0</v>
      </c>
      <c r="W47" s="295">
        <f t="shared" si="98"/>
        <v>0</v>
      </c>
      <c r="X47" s="308">
        <f>SUM(X48:X49)</f>
        <v>0</v>
      </c>
      <c r="Y47" s="294">
        <f t="shared" ref="Y47:AA47" si="99">SUM(Y48:Y49)</f>
        <v>0</v>
      </c>
      <c r="Z47" s="294">
        <f t="shared" si="99"/>
        <v>0</v>
      </c>
      <c r="AA47" s="295">
        <f t="shared" si="99"/>
        <v>0</v>
      </c>
      <c r="AB47" s="296">
        <f>SUM(AB48:AB49)</f>
        <v>27900</v>
      </c>
      <c r="AC47" s="294">
        <f t="shared" ref="AC47:AE47" si="100">SUM(AC48:AC49)</f>
        <v>27900</v>
      </c>
      <c r="AD47" s="294">
        <f t="shared" si="100"/>
        <v>0</v>
      </c>
      <c r="AE47" s="295">
        <f t="shared" si="100"/>
        <v>0</v>
      </c>
    </row>
    <row r="48" spans="1:31" ht="15.75" x14ac:dyDescent="0.25">
      <c r="A48" s="153"/>
      <c r="B48" s="311">
        <v>1</v>
      </c>
      <c r="C48" s="313" t="s">
        <v>206</v>
      </c>
      <c r="D48" s="296">
        <f>SUM(E48:G48)</f>
        <v>23847.520000000004</v>
      </c>
      <c r="E48" s="294">
        <f>'[1]4.Služby občanov'!$T$17</f>
        <v>23847.520000000004</v>
      </c>
      <c r="F48" s="294">
        <f>'[1]4.Služby občanov'!$U$17</f>
        <v>0</v>
      </c>
      <c r="G48" s="307">
        <f>'[1]4.Služby občanov'!$V$17</f>
        <v>0</v>
      </c>
      <c r="H48" s="296">
        <f>SUM(I48:K48)</f>
        <v>25457.9</v>
      </c>
      <c r="I48" s="294">
        <f>'[2]4.Služby občanov'!$Q$17</f>
        <v>25457.9</v>
      </c>
      <c r="J48" s="294">
        <f>'[2]4.Služby občanov'!$R$17</f>
        <v>0</v>
      </c>
      <c r="K48" s="295">
        <f>'[2]4.Služby občanov'!$S$17</f>
        <v>0</v>
      </c>
      <c r="L48" s="308">
        <f>SUM(M48:O48)</f>
        <v>26900</v>
      </c>
      <c r="M48" s="308">
        <f>'[2]4.Služby občanov'!$T$17</f>
        <v>26900</v>
      </c>
      <c r="N48" s="308">
        <f>'[2]4.Služby občanov'!$U$17</f>
        <v>0</v>
      </c>
      <c r="O48" s="629">
        <f>'[2]4.Služby občanov'!$V$17</f>
        <v>0</v>
      </c>
      <c r="P48" s="296">
        <f>SUM(Q48:S48)</f>
        <v>26900</v>
      </c>
      <c r="Q48" s="294">
        <f>'[2]4.Služby občanov'!$W$17</f>
        <v>26900</v>
      </c>
      <c r="R48" s="294">
        <f>'[2]4.Služby občanov'!$X$17</f>
        <v>0</v>
      </c>
      <c r="S48" s="307">
        <f>'[2]4.Služby občanov'!$Y$17</f>
        <v>0</v>
      </c>
      <c r="T48" s="296">
        <f>SUM(U48:W48)</f>
        <v>26900</v>
      </c>
      <c r="U48" s="294">
        <f>'[2]4.Služby občanov'!$Z$17</f>
        <v>26900</v>
      </c>
      <c r="V48" s="294">
        <f>'[2]4.Služby občanov'!$AA$17</f>
        <v>0</v>
      </c>
      <c r="W48" s="295">
        <f>'[2]4.Služby občanov'!$AB$17</f>
        <v>0</v>
      </c>
      <c r="X48" s="308">
        <f>SUM(Y48:AA48)</f>
        <v>0</v>
      </c>
      <c r="Y48" s="294">
        <f>'[2]4.Služby občanov'!$AC$17</f>
        <v>0</v>
      </c>
      <c r="Z48" s="294">
        <f>'[2]4.Služby občanov'!$AD$17</f>
        <v>0</v>
      </c>
      <c r="AA48" s="295">
        <f>'[2]4.Služby občanov'!$AE$17</f>
        <v>0</v>
      </c>
      <c r="AB48" s="296">
        <f>SUM(AC48:AE48)</f>
        <v>26900</v>
      </c>
      <c r="AC48" s="294">
        <f>'[2]4.Služby občanov'!$AF$17</f>
        <v>26900</v>
      </c>
      <c r="AD48" s="294">
        <f>'[2]4.Služby občanov'!$AG$17</f>
        <v>0</v>
      </c>
      <c r="AE48" s="295">
        <f>'[2]4.Služby občanov'!$AH$17</f>
        <v>0</v>
      </c>
    </row>
    <row r="49" spans="1:31" ht="15.75" x14ac:dyDescent="0.25">
      <c r="A49" s="153"/>
      <c r="B49" s="311">
        <v>2</v>
      </c>
      <c r="C49" s="313" t="s">
        <v>207</v>
      </c>
      <c r="D49" s="296">
        <f t="shared" ref="D49:D50" si="101">SUM(E49:G49)</f>
        <v>0</v>
      </c>
      <c r="E49" s="294">
        <f>'[1]4.Služby občanov'!$T$28</f>
        <v>0</v>
      </c>
      <c r="F49" s="294">
        <f>'[1]4.Služby občanov'!$U$28</f>
        <v>0</v>
      </c>
      <c r="G49" s="307">
        <f>'[1]4.Služby občanov'!$V$28</f>
        <v>0</v>
      </c>
      <c r="H49" s="296">
        <f t="shared" ref="H49:H50" si="102">SUM(I49:K49)</f>
        <v>0</v>
      </c>
      <c r="I49" s="294">
        <f>'[2]4.Služby občanov'!$Q$28</f>
        <v>0</v>
      </c>
      <c r="J49" s="294">
        <f>'[2]4.Služby občanov'!$R$28</f>
        <v>0</v>
      </c>
      <c r="K49" s="295">
        <f>'[2]4.Služby občanov'!$S$28</f>
        <v>0</v>
      </c>
      <c r="L49" s="308">
        <f t="shared" ref="L49:L50" si="103">SUM(M49:O49)</f>
        <v>1000</v>
      </c>
      <c r="M49" s="308">
        <f>'[2]4.Služby občanov'!$T$28</f>
        <v>1000</v>
      </c>
      <c r="N49" s="308">
        <f>'[2]4.Služby občanov'!$U$28</f>
        <v>0</v>
      </c>
      <c r="O49" s="629">
        <f>'[2]4.Služby občanov'!$V$28</f>
        <v>0</v>
      </c>
      <c r="P49" s="296">
        <f t="shared" ref="P49:P50" si="104">SUM(Q49:S49)</f>
        <v>1000</v>
      </c>
      <c r="Q49" s="294">
        <f>'[2]4.Služby občanov'!$W$28</f>
        <v>1000</v>
      </c>
      <c r="R49" s="294">
        <f>'[2]4.Služby občanov'!$X$28</f>
        <v>0</v>
      </c>
      <c r="S49" s="307">
        <f>'[2]4.Služby občanov'!$Y$28</f>
        <v>0</v>
      </c>
      <c r="T49" s="296">
        <f t="shared" ref="T49:T50" si="105">SUM(U49:W49)</f>
        <v>1000</v>
      </c>
      <c r="U49" s="294">
        <f>'[2]4.Služby občanov'!$Z$28</f>
        <v>1000</v>
      </c>
      <c r="V49" s="294">
        <f>'[2]4.Služby občanov'!$AA$28</f>
        <v>0</v>
      </c>
      <c r="W49" s="295">
        <f>'[2]4.Služby občanov'!$AB$28</f>
        <v>0</v>
      </c>
      <c r="X49" s="308">
        <f t="shared" ref="X49:X50" si="106">SUM(Y49:AA49)</f>
        <v>0</v>
      </c>
      <c r="Y49" s="294">
        <f>'[2]4.Služby občanov'!$AC$28</f>
        <v>0</v>
      </c>
      <c r="Z49" s="294">
        <f>'[2]4.Služby občanov'!$AD$28</f>
        <v>0</v>
      </c>
      <c r="AA49" s="295">
        <f>'[2]4.Služby občanov'!$AE$28</f>
        <v>0</v>
      </c>
      <c r="AB49" s="296">
        <f t="shared" ref="AB49:AB50" si="107">SUM(AC49:AE49)</f>
        <v>1000</v>
      </c>
      <c r="AC49" s="294">
        <f>'[2]4.Služby občanov'!$AF$28</f>
        <v>1000</v>
      </c>
      <c r="AD49" s="294">
        <f>'[2]4.Služby občanov'!$AG$28</f>
        <v>0</v>
      </c>
      <c r="AE49" s="295">
        <f>'[2]4.Služby občanov'!$AH$28</f>
        <v>0</v>
      </c>
    </row>
    <row r="50" spans="1:31" ht="16.5" outlineLevel="1" thickBot="1" x14ac:dyDescent="0.3">
      <c r="A50" s="153"/>
      <c r="B50" s="322" t="s">
        <v>208</v>
      </c>
      <c r="C50" s="315" t="s">
        <v>209</v>
      </c>
      <c r="D50" s="305">
        <f t="shared" si="101"/>
        <v>0</v>
      </c>
      <c r="E50" s="306">
        <f>'[1]4.Služby občanov'!$T$30</f>
        <v>0</v>
      </c>
      <c r="F50" s="306">
        <f>'[1]4.Služby občanov'!$U$30</f>
        <v>0</v>
      </c>
      <c r="G50" s="413">
        <f>'[1]4.Služby občanov'!$V$30</f>
        <v>0</v>
      </c>
      <c r="H50" s="305">
        <f t="shared" si="102"/>
        <v>0</v>
      </c>
      <c r="I50" s="306">
        <f>'[2]4.Služby občanov'!$Q$30</f>
        <v>0</v>
      </c>
      <c r="J50" s="306">
        <f>'[2]4.Služby občanov'!$R$30</f>
        <v>0</v>
      </c>
      <c r="K50" s="343">
        <f>'[2]4.Služby občanov'!$S$30</f>
        <v>0</v>
      </c>
      <c r="L50" s="631">
        <f t="shared" si="103"/>
        <v>0</v>
      </c>
      <c r="M50" s="631">
        <f>'[2]4.Služby občanov'!$T$30</f>
        <v>0</v>
      </c>
      <c r="N50" s="631">
        <f>'[2]4.Služby občanov'!$U$30</f>
        <v>0</v>
      </c>
      <c r="O50" s="633">
        <f>'[2]4.Služby občanov'!$V$30</f>
        <v>0</v>
      </c>
      <c r="P50" s="305">
        <f t="shared" si="104"/>
        <v>0</v>
      </c>
      <c r="Q50" s="306">
        <f>'[2]4.Služby občanov'!$W$30</f>
        <v>0</v>
      </c>
      <c r="R50" s="306">
        <f>'[2]4.Služby občanov'!$X$30</f>
        <v>0</v>
      </c>
      <c r="S50" s="413">
        <f>'[2]4.Služby občanov'!$Y$30</f>
        <v>0</v>
      </c>
      <c r="T50" s="305">
        <f t="shared" si="105"/>
        <v>0</v>
      </c>
      <c r="U50" s="306">
        <f>'[2]4.Služby občanov'!$Z$30</f>
        <v>0</v>
      </c>
      <c r="V50" s="306">
        <f>'[2]4.Služby občanov'!$AA$30</f>
        <v>0</v>
      </c>
      <c r="W50" s="343">
        <f>'[2]4.Služby občanov'!$AB$30</f>
        <v>0</v>
      </c>
      <c r="X50" s="631">
        <f t="shared" si="106"/>
        <v>0</v>
      </c>
      <c r="Y50" s="306">
        <f>'[2]4.Služby občanov'!$AC$30</f>
        <v>0</v>
      </c>
      <c r="Z50" s="306">
        <f>'[2]4.Služby občanov'!$AD$30</f>
        <v>0</v>
      </c>
      <c r="AA50" s="343">
        <f>'[2]4.Služby občanov'!$AE$30</f>
        <v>0</v>
      </c>
      <c r="AB50" s="305">
        <f t="shared" si="107"/>
        <v>0</v>
      </c>
      <c r="AC50" s="306">
        <f>'[2]4.Služby občanov'!$AF$30</f>
        <v>0</v>
      </c>
      <c r="AD50" s="306">
        <f>'[2]4.Služby občanov'!$AG$30</f>
        <v>0</v>
      </c>
      <c r="AE50" s="343">
        <f>'[2]4.Služby občanov'!$AH$30</f>
        <v>0</v>
      </c>
    </row>
    <row r="51" spans="1:31" s="151" customFormat="1" ht="15.75" x14ac:dyDescent="0.25">
      <c r="A51" s="153"/>
      <c r="B51" s="316" t="s">
        <v>210</v>
      </c>
      <c r="C51" s="323"/>
      <c r="D51" s="302">
        <f>D52+D57+D59+D58+D64</f>
        <v>1141599.8799999999</v>
      </c>
      <c r="E51" s="303">
        <f>E52+E57+E59+E58+E64</f>
        <v>1003263.0800000001</v>
      </c>
      <c r="F51" s="303">
        <f t="shared" ref="F51:G51" si="108">F52+F57+F59+F58+F64</f>
        <v>126092.86</v>
      </c>
      <c r="G51" s="393">
        <f t="shared" si="108"/>
        <v>12243.94</v>
      </c>
      <c r="H51" s="302">
        <f>H52+H57+H59+H58+H64</f>
        <v>1200405.1399999999</v>
      </c>
      <c r="I51" s="303">
        <f>I52+I57+I59+I58+I64</f>
        <v>1057700.74</v>
      </c>
      <c r="J51" s="303">
        <f t="shared" ref="J51:K51" si="109">J52+J57+J59+J58+J64</f>
        <v>142113.4</v>
      </c>
      <c r="K51" s="304">
        <f t="shared" si="109"/>
        <v>591</v>
      </c>
      <c r="L51" s="397">
        <f>L52+L57+L59+L58+L64</f>
        <v>1244860</v>
      </c>
      <c r="M51" s="397">
        <f>M52+M57+M59+M58+M64</f>
        <v>1129860</v>
      </c>
      <c r="N51" s="397">
        <f t="shared" ref="N51:W51" si="110">N52+N57+N59+N58+N64</f>
        <v>115000</v>
      </c>
      <c r="O51" s="628">
        <f t="shared" si="110"/>
        <v>0</v>
      </c>
      <c r="P51" s="302">
        <f t="shared" si="110"/>
        <v>1339710</v>
      </c>
      <c r="Q51" s="303">
        <f t="shared" si="110"/>
        <v>1224710</v>
      </c>
      <c r="R51" s="303">
        <f t="shared" si="110"/>
        <v>115000</v>
      </c>
      <c r="S51" s="393">
        <f t="shared" si="110"/>
        <v>0</v>
      </c>
      <c r="T51" s="302">
        <f t="shared" si="110"/>
        <v>1311460</v>
      </c>
      <c r="U51" s="303">
        <f t="shared" si="110"/>
        <v>1196460</v>
      </c>
      <c r="V51" s="303">
        <f t="shared" si="110"/>
        <v>115000</v>
      </c>
      <c r="W51" s="304">
        <f t="shared" si="110"/>
        <v>0</v>
      </c>
      <c r="X51" s="397">
        <f>X52+X57+X59+X58+X64</f>
        <v>9430</v>
      </c>
      <c r="Y51" s="303">
        <f>Y52+Y57+Y59+Y58+Y64</f>
        <v>3830</v>
      </c>
      <c r="Z51" s="303">
        <f t="shared" ref="Z51:AA51" si="111">Z52+Z57+Z59+Z58+Z64</f>
        <v>5600</v>
      </c>
      <c r="AA51" s="304">
        <f t="shared" si="111"/>
        <v>0</v>
      </c>
      <c r="AB51" s="302">
        <f>AB52+AB57+AB59+AB58+AB64</f>
        <v>1320890</v>
      </c>
      <c r="AC51" s="303">
        <f>AC52+AC57+AC59+AC58+AC64</f>
        <v>1200290</v>
      </c>
      <c r="AD51" s="303">
        <f t="shared" ref="AD51:AE51" si="112">AD52+AD57+AD59+AD58+AD64</f>
        <v>120600</v>
      </c>
      <c r="AE51" s="304">
        <f t="shared" si="112"/>
        <v>0</v>
      </c>
    </row>
    <row r="52" spans="1:31" ht="15.75" x14ac:dyDescent="0.25">
      <c r="A52" s="153"/>
      <c r="B52" s="324" t="s">
        <v>211</v>
      </c>
      <c r="C52" s="312" t="s">
        <v>212</v>
      </c>
      <c r="D52" s="296">
        <f>SUM(D53:D57)</f>
        <v>802028.49</v>
      </c>
      <c r="E52" s="294">
        <f>SUM(E53:E57)</f>
        <v>783776.15</v>
      </c>
      <c r="F52" s="294">
        <f t="shared" ref="F52:G52" si="113">SUM(F53:F57)</f>
        <v>6008.4</v>
      </c>
      <c r="G52" s="307">
        <f t="shared" si="113"/>
        <v>12243.94</v>
      </c>
      <c r="H52" s="296">
        <f>SUM(H53:H56)</f>
        <v>839256.74999999988</v>
      </c>
      <c r="I52" s="294">
        <f t="shared" ref="I52:AE52" si="114">SUM(I53:I56)</f>
        <v>811552.34999999986</v>
      </c>
      <c r="J52" s="294">
        <f t="shared" si="114"/>
        <v>27113.4</v>
      </c>
      <c r="K52" s="295">
        <f t="shared" si="114"/>
        <v>591</v>
      </c>
      <c r="L52" s="308">
        <f>SUM(L53:L56)</f>
        <v>922060</v>
      </c>
      <c r="M52" s="308">
        <f t="shared" si="114"/>
        <v>922060</v>
      </c>
      <c r="N52" s="308">
        <f t="shared" si="114"/>
        <v>0</v>
      </c>
      <c r="O52" s="629">
        <f t="shared" si="114"/>
        <v>0</v>
      </c>
      <c r="P52" s="296">
        <f>SUM(P53:P56)</f>
        <v>922060</v>
      </c>
      <c r="Q52" s="294">
        <f>SUM(Q53:Q56)</f>
        <v>922060</v>
      </c>
      <c r="R52" s="294">
        <f t="shared" ref="R52:S52" si="115">SUM(R53:R56)</f>
        <v>0</v>
      </c>
      <c r="S52" s="307">
        <f t="shared" si="115"/>
        <v>0</v>
      </c>
      <c r="T52" s="296">
        <f>SUM(T53:T56)</f>
        <v>923860</v>
      </c>
      <c r="U52" s="294">
        <f>SUM(U53:U56)</f>
        <v>923860</v>
      </c>
      <c r="V52" s="294">
        <f t="shared" ref="V52:W52" si="116">SUM(V53:V56)</f>
        <v>0</v>
      </c>
      <c r="W52" s="295">
        <f t="shared" si="116"/>
        <v>0</v>
      </c>
      <c r="X52" s="308">
        <f>SUM(X53:X56)</f>
        <v>8030</v>
      </c>
      <c r="Y52" s="294">
        <f t="shared" si="114"/>
        <v>2430</v>
      </c>
      <c r="Z52" s="294">
        <f t="shared" si="114"/>
        <v>5600</v>
      </c>
      <c r="AA52" s="295">
        <f t="shared" si="114"/>
        <v>0</v>
      </c>
      <c r="AB52" s="296">
        <f>SUM(AB53:AB56)</f>
        <v>931890</v>
      </c>
      <c r="AC52" s="294">
        <f t="shared" si="114"/>
        <v>926290</v>
      </c>
      <c r="AD52" s="294">
        <f t="shared" si="114"/>
        <v>5600</v>
      </c>
      <c r="AE52" s="295">
        <f t="shared" si="114"/>
        <v>0</v>
      </c>
    </row>
    <row r="53" spans="1:31" ht="15.75" x14ac:dyDescent="0.25">
      <c r="A53" s="153"/>
      <c r="B53" s="311">
        <v>1</v>
      </c>
      <c r="C53" s="313" t="s">
        <v>213</v>
      </c>
      <c r="D53" s="296">
        <f>SUM(E53:G53)</f>
        <v>573462.17000000004</v>
      </c>
      <c r="E53" s="294">
        <f>'[1]5.Bezpečnosť, právo a por.'!$T$5</f>
        <v>555209.83000000007</v>
      </c>
      <c r="F53" s="294">
        <f>'[1]5.Bezpečnosť, právo a por.'!$U$5</f>
        <v>6008.4</v>
      </c>
      <c r="G53" s="307">
        <f>'[1]5.Bezpečnosť, právo a por.'!$V$5</f>
        <v>12243.94</v>
      </c>
      <c r="H53" s="296">
        <f>SUM(I53:K53)</f>
        <v>609762.59</v>
      </c>
      <c r="I53" s="294">
        <f>'[2]5.Bezpečnosť, právo a por.'!$Q$5</f>
        <v>582058.18999999994</v>
      </c>
      <c r="J53" s="294">
        <f>'[2]5.Bezpečnosť, právo a por.'!$R$5</f>
        <v>27113.4</v>
      </c>
      <c r="K53" s="295">
        <f>'[2]5.Bezpečnosť, právo a por.'!$S$5</f>
        <v>591</v>
      </c>
      <c r="L53" s="308">
        <f>SUM(M53:O53)</f>
        <v>651360</v>
      </c>
      <c r="M53" s="308">
        <f>'[2]5.Bezpečnosť, právo a por.'!$T$5</f>
        <v>651360</v>
      </c>
      <c r="N53" s="308">
        <f>'[2]5.Bezpečnosť, právo a por.'!$U$5</f>
        <v>0</v>
      </c>
      <c r="O53" s="629">
        <f>'[2]5.Bezpečnosť, právo a por.'!$V$5</f>
        <v>0</v>
      </c>
      <c r="P53" s="296">
        <f>SUM(Q53:S53)</f>
        <v>651360</v>
      </c>
      <c r="Q53" s="294">
        <f>'[2]5.Bezpečnosť, právo a por.'!$W$5</f>
        <v>651360</v>
      </c>
      <c r="R53" s="294">
        <f>'[2]5.Bezpečnosť, právo a por.'!$X$5</f>
        <v>0</v>
      </c>
      <c r="S53" s="307">
        <f>'[2]5.Bezpečnosť, právo a por.'!$Y$5</f>
        <v>0</v>
      </c>
      <c r="T53" s="296">
        <f>SUM(U53:W53)</f>
        <v>651660</v>
      </c>
      <c r="U53" s="294">
        <f>'[2]5.Bezpečnosť, právo a por.'!$Z$5</f>
        <v>651660</v>
      </c>
      <c r="V53" s="294">
        <f>'[2]5.Bezpečnosť, právo a por.'!$AA$5</f>
        <v>0</v>
      </c>
      <c r="W53" s="295">
        <f>'[2]5.Bezpečnosť, právo a por.'!$AB$5</f>
        <v>0</v>
      </c>
      <c r="X53" s="308">
        <f>SUM(Y53:AA53)</f>
        <v>5600</v>
      </c>
      <c r="Y53" s="294">
        <f>'[2]5.Bezpečnosť, právo a por.'!$AC$5</f>
        <v>0</v>
      </c>
      <c r="Z53" s="294">
        <f>'[2]5.Bezpečnosť, právo a por.'!$AD$5</f>
        <v>5600</v>
      </c>
      <c r="AA53" s="295">
        <f>'[2]5.Bezpečnosť, právo a por.'!$AE$5</f>
        <v>0</v>
      </c>
      <c r="AB53" s="296">
        <f>SUM(AC53:AE53)</f>
        <v>657260</v>
      </c>
      <c r="AC53" s="294">
        <f>'[2]5.Bezpečnosť, právo a por.'!$AF$5</f>
        <v>651660</v>
      </c>
      <c r="AD53" s="294">
        <f>'[2]5.Bezpečnosť, právo a por.'!$AG$5</f>
        <v>5600</v>
      </c>
      <c r="AE53" s="295">
        <f>'[2]5.Bezpečnosť, právo a por.'!$AH$5</f>
        <v>0</v>
      </c>
    </row>
    <row r="54" spans="1:31" ht="15.75" x14ac:dyDescent="0.25">
      <c r="A54" s="149"/>
      <c r="B54" s="311">
        <v>2</v>
      </c>
      <c r="C54" s="313" t="s">
        <v>214</v>
      </c>
      <c r="D54" s="296">
        <f t="shared" ref="D54:D57" si="117">SUM(E54:G54)</f>
        <v>113537.43999999999</v>
      </c>
      <c r="E54" s="294">
        <f>'[1]5.Bezpečnosť, právo a por.'!$T$59</f>
        <v>113537.43999999999</v>
      </c>
      <c r="F54" s="294">
        <f>'[1]5.Bezpečnosť, právo a por.'!$U$59</f>
        <v>0</v>
      </c>
      <c r="G54" s="307">
        <f>'[1]5.Bezpečnosť, právo a por.'!$V$59</f>
        <v>0</v>
      </c>
      <c r="H54" s="296">
        <f t="shared" ref="H54:H57" si="118">SUM(I54:K54)</f>
        <v>117096.99999999999</v>
      </c>
      <c r="I54" s="294">
        <f>'[2]5.Bezpečnosť, právo a por.'!$Q$60</f>
        <v>117096.99999999999</v>
      </c>
      <c r="J54" s="294">
        <f>'[2]5.Bezpečnosť, právo a por.'!$R$60</f>
        <v>0</v>
      </c>
      <c r="K54" s="295">
        <f>'[2]5.Bezpečnosť, právo a por.'!$S$60</f>
        <v>0</v>
      </c>
      <c r="L54" s="308">
        <f t="shared" ref="L54:L57" si="119">SUM(M54:O54)</f>
        <v>135000</v>
      </c>
      <c r="M54" s="308">
        <f>'[2]5.Bezpečnosť, právo a por.'!$T$60</f>
        <v>135000</v>
      </c>
      <c r="N54" s="308">
        <f>'[2]5.Bezpečnosť, právo a por.'!$U$60</f>
        <v>0</v>
      </c>
      <c r="O54" s="629">
        <f>'[2]5.Bezpečnosť, právo a por.'!$V$60</f>
        <v>0</v>
      </c>
      <c r="P54" s="296">
        <f t="shared" ref="P54:P58" si="120">SUM(Q54:S54)</f>
        <v>135000</v>
      </c>
      <c r="Q54" s="294">
        <f>'[2]5.Bezpečnosť, právo a por.'!$W$60</f>
        <v>135000</v>
      </c>
      <c r="R54" s="294">
        <f>'[2]5.Bezpečnosť, právo a por.'!$X$60</f>
        <v>0</v>
      </c>
      <c r="S54" s="307">
        <f>'[2]5.Bezpečnosť, právo a por.'!$Y$60</f>
        <v>0</v>
      </c>
      <c r="T54" s="296">
        <f t="shared" ref="T54:T56" si="121">SUM(U54:W54)</f>
        <v>135500</v>
      </c>
      <c r="U54" s="294">
        <f>'[2]5.Bezpečnosť, právo a por.'!$Z$60</f>
        <v>135500</v>
      </c>
      <c r="V54" s="294">
        <f>'[2]5.Bezpečnosť, právo a por.'!$AA$60</f>
        <v>0</v>
      </c>
      <c r="W54" s="295">
        <f>'[2]5.Bezpečnosť, právo a por.'!$AB$60</f>
        <v>0</v>
      </c>
      <c r="X54" s="308">
        <f t="shared" ref="X54:X57" si="122">SUM(Y54:AA54)</f>
        <v>0</v>
      </c>
      <c r="Y54" s="294">
        <f>'[2]5.Bezpečnosť, právo a por.'!$AC$60</f>
        <v>0</v>
      </c>
      <c r="Z54" s="294">
        <f>'[2]5.Bezpečnosť, právo a por.'!$AD$60</f>
        <v>0</v>
      </c>
      <c r="AA54" s="295">
        <f>'[2]5.Bezpečnosť, právo a por.'!$AE$60</f>
        <v>0</v>
      </c>
      <c r="AB54" s="296">
        <f t="shared" ref="AB54:AB57" si="123">SUM(AC54:AE54)</f>
        <v>135500</v>
      </c>
      <c r="AC54" s="294">
        <f>'[2]5.Bezpečnosť, právo a por.'!$AF$60</f>
        <v>135500</v>
      </c>
      <c r="AD54" s="294">
        <f>'[2]5.Bezpečnosť, právo a por.'!$AG$60</f>
        <v>0</v>
      </c>
      <c r="AE54" s="295">
        <f>'[2]5.Bezpečnosť, právo a por.'!$AH$60</f>
        <v>0</v>
      </c>
    </row>
    <row r="55" spans="1:31" ht="15.75" x14ac:dyDescent="0.25">
      <c r="A55" s="152"/>
      <c r="B55" s="311">
        <v>3</v>
      </c>
      <c r="C55" s="313" t="s">
        <v>215</v>
      </c>
      <c r="D55" s="296">
        <f t="shared" si="117"/>
        <v>56407.02</v>
      </c>
      <c r="E55" s="294">
        <f>'[1]5.Bezpečnosť, právo a por.'!$T$81</f>
        <v>56407.02</v>
      </c>
      <c r="F55" s="294">
        <f>'[1]5.Bezpečnosť, právo a por.'!$U$81</f>
        <v>0</v>
      </c>
      <c r="G55" s="307">
        <f>'[1]5.Bezpečnosť, právo a por.'!$V$81</f>
        <v>0</v>
      </c>
      <c r="H55" s="296">
        <f t="shared" si="118"/>
        <v>56371.450000000004</v>
      </c>
      <c r="I55" s="294">
        <f>'[2]5.Bezpečnosť, právo a por.'!$Q$83</f>
        <v>56371.450000000004</v>
      </c>
      <c r="J55" s="294">
        <f>'[2]5.Bezpečnosť, právo a por.'!$R$83</f>
        <v>0</v>
      </c>
      <c r="K55" s="295">
        <f>'[2]5.Bezpečnosť, právo a por.'!$S$83</f>
        <v>0</v>
      </c>
      <c r="L55" s="308">
        <f t="shared" si="119"/>
        <v>67000</v>
      </c>
      <c r="M55" s="308">
        <f>'[2]5.Bezpečnosť, právo a por.'!$T$83</f>
        <v>67000</v>
      </c>
      <c r="N55" s="308">
        <f>'[2]5.Bezpečnosť, právo a por.'!$U$83</f>
        <v>0</v>
      </c>
      <c r="O55" s="629">
        <f>'[2]5.Bezpečnosť, právo a por.'!$V$83</f>
        <v>0</v>
      </c>
      <c r="P55" s="296">
        <f t="shared" si="120"/>
        <v>67000</v>
      </c>
      <c r="Q55" s="294">
        <f>'[2]5.Bezpečnosť, právo a por.'!$W$83</f>
        <v>67000</v>
      </c>
      <c r="R55" s="294">
        <f>'[2]5.Bezpečnosť, právo a por.'!$X$83</f>
        <v>0</v>
      </c>
      <c r="S55" s="307">
        <f>'[2]5.Bezpečnosť, právo a por.'!$Y$83</f>
        <v>0</v>
      </c>
      <c r="T55" s="296">
        <f t="shared" si="121"/>
        <v>67000</v>
      </c>
      <c r="U55" s="294">
        <f>'[2]5.Bezpečnosť, právo a por.'!$Z$83</f>
        <v>67000</v>
      </c>
      <c r="V55" s="294">
        <f>'[2]5.Bezpečnosť, právo a por.'!$AA$83</f>
        <v>0</v>
      </c>
      <c r="W55" s="295">
        <f>'[2]5.Bezpečnosť, právo a por.'!$AB$83</f>
        <v>0</v>
      </c>
      <c r="X55" s="308">
        <f t="shared" si="122"/>
        <v>0</v>
      </c>
      <c r="Y55" s="294">
        <f>'[2]5.Bezpečnosť, právo a por.'!$AC$83</f>
        <v>0</v>
      </c>
      <c r="Z55" s="294">
        <f>'[2]5.Bezpečnosť, právo a por.'!$AD$83</f>
        <v>0</v>
      </c>
      <c r="AA55" s="295">
        <f>'[2]5.Bezpečnosť, právo a por.'!$AE$83</f>
        <v>0</v>
      </c>
      <c r="AB55" s="296">
        <f t="shared" si="123"/>
        <v>67000</v>
      </c>
      <c r="AC55" s="294">
        <f>'[2]5.Bezpečnosť, právo a por.'!$AF$83</f>
        <v>67000</v>
      </c>
      <c r="AD55" s="294">
        <f>'[2]5.Bezpečnosť, právo a por.'!$AG$83</f>
        <v>0</v>
      </c>
      <c r="AE55" s="295">
        <f>'[2]5.Bezpečnosť, právo a por.'!$AH$83</f>
        <v>0</v>
      </c>
    </row>
    <row r="56" spans="1:31" ht="15.75" x14ac:dyDescent="0.25">
      <c r="A56" s="152"/>
      <c r="B56" s="311">
        <v>4</v>
      </c>
      <c r="C56" s="313" t="s">
        <v>216</v>
      </c>
      <c r="D56" s="296">
        <f t="shared" si="117"/>
        <v>58621.86</v>
      </c>
      <c r="E56" s="294">
        <f>'[1]5.Bezpečnosť, právo a por.'!$T$84</f>
        <v>58621.86</v>
      </c>
      <c r="F56" s="294">
        <f>'[1]5.Bezpečnosť, právo a por.'!$U$84</f>
        <v>0</v>
      </c>
      <c r="G56" s="307">
        <f>'[1]5.Bezpečnosť, právo a por.'!$V$84</f>
        <v>0</v>
      </c>
      <c r="H56" s="296">
        <f t="shared" si="118"/>
        <v>56025.71</v>
      </c>
      <c r="I56" s="294">
        <f>'[2]5.Bezpečnosť, právo a por.'!$Q$86</f>
        <v>56025.71</v>
      </c>
      <c r="J56" s="294">
        <f>'[2]5.Bezpečnosť, právo a por.'!$R$86</f>
        <v>0</v>
      </c>
      <c r="K56" s="295">
        <f>'[2]5.Bezpečnosť, právo a por.'!$S$86</f>
        <v>0</v>
      </c>
      <c r="L56" s="308">
        <f t="shared" si="119"/>
        <v>68700</v>
      </c>
      <c r="M56" s="308">
        <f>'[2]5.Bezpečnosť, právo a por.'!$T$86</f>
        <v>68700</v>
      </c>
      <c r="N56" s="308">
        <f>'[2]5.Bezpečnosť, právo a por.'!$U$86</f>
        <v>0</v>
      </c>
      <c r="O56" s="629">
        <f>'[2]5.Bezpečnosť, právo a por.'!$V$86</f>
        <v>0</v>
      </c>
      <c r="P56" s="296">
        <f t="shared" si="120"/>
        <v>68700</v>
      </c>
      <c r="Q56" s="294">
        <f>'[2]5.Bezpečnosť, právo a por.'!$W$86</f>
        <v>68700</v>
      </c>
      <c r="R56" s="294">
        <f>'[2]5.Bezpečnosť, právo a por.'!$X$86</f>
        <v>0</v>
      </c>
      <c r="S56" s="307">
        <f>'[2]5.Bezpečnosť, právo a por.'!$Y$86</f>
        <v>0</v>
      </c>
      <c r="T56" s="296">
        <f t="shared" si="121"/>
        <v>69700</v>
      </c>
      <c r="U56" s="294">
        <f>'[2]5.Bezpečnosť, právo a por.'!$Z$86</f>
        <v>69700</v>
      </c>
      <c r="V56" s="294">
        <f>'[2]5.Bezpečnosť, právo a por.'!$AA$86</f>
        <v>0</v>
      </c>
      <c r="W56" s="295">
        <f>'[2]5.Bezpečnosť, právo a por.'!$AB$86</f>
        <v>0</v>
      </c>
      <c r="X56" s="308">
        <f t="shared" si="122"/>
        <v>2430</v>
      </c>
      <c r="Y56" s="294">
        <f>'[2]5.Bezpečnosť, právo a por.'!$AC$86</f>
        <v>2430</v>
      </c>
      <c r="Z56" s="294">
        <f>'[2]5.Bezpečnosť, právo a por.'!$AD$86</f>
        <v>0</v>
      </c>
      <c r="AA56" s="295">
        <f>'[2]5.Bezpečnosť, právo a por.'!$AE$86</f>
        <v>0</v>
      </c>
      <c r="AB56" s="296">
        <f t="shared" si="123"/>
        <v>72130</v>
      </c>
      <c r="AC56" s="294">
        <f>'[2]5.Bezpečnosť, právo a por.'!$AF$86</f>
        <v>72130</v>
      </c>
      <c r="AD56" s="294">
        <f>'[2]5.Bezpečnosť, právo a por.'!$AG$86</f>
        <v>0</v>
      </c>
      <c r="AE56" s="295">
        <f>'[2]5.Bezpečnosť, právo a por.'!$AH$86</f>
        <v>0</v>
      </c>
    </row>
    <row r="57" spans="1:31" ht="15.75" x14ac:dyDescent="0.25">
      <c r="A57" s="149"/>
      <c r="B57" s="324" t="s">
        <v>217</v>
      </c>
      <c r="C57" s="313" t="s">
        <v>218</v>
      </c>
      <c r="D57" s="296">
        <f t="shared" si="117"/>
        <v>0</v>
      </c>
      <c r="E57" s="294">
        <f>'[1]5.Bezpečnosť, právo a por.'!$T$92</f>
        <v>0</v>
      </c>
      <c r="F57" s="294">
        <f>'[1]5.Bezpečnosť, právo a por.'!$U$92</f>
        <v>0</v>
      </c>
      <c r="G57" s="307">
        <f>'[1]5.Bezpečnosť, právo a por.'!$V$92</f>
        <v>0</v>
      </c>
      <c r="H57" s="296">
        <f t="shared" si="118"/>
        <v>52380.77</v>
      </c>
      <c r="I57" s="294">
        <f>'[2]5.Bezpečnosť, právo a por.'!$Q$94</f>
        <v>52380.77</v>
      </c>
      <c r="J57" s="294">
        <f>'[2]5.Bezpečnosť, právo a por.'!$R$94</f>
        <v>0</v>
      </c>
      <c r="K57" s="295">
        <f>'[2]5.Bezpečnosť, právo a por.'!$S$94</f>
        <v>0</v>
      </c>
      <c r="L57" s="308">
        <f t="shared" si="119"/>
        <v>5000</v>
      </c>
      <c r="M57" s="308">
        <f>'[2]5.Bezpečnosť, právo a por.'!$T$94</f>
        <v>5000</v>
      </c>
      <c r="N57" s="308">
        <f>'[2]5.Bezpečnosť, právo a por.'!$U$94</f>
        <v>0</v>
      </c>
      <c r="O57" s="629">
        <f>'[2]5.Bezpečnosť, právo a por.'!$V$94</f>
        <v>0</v>
      </c>
      <c r="P57" s="296">
        <f t="shared" si="120"/>
        <v>96550</v>
      </c>
      <c r="Q57" s="294">
        <f>'[2]5.Bezpečnosť, právo a por.'!$W$94</f>
        <v>96550</v>
      </c>
      <c r="R57" s="294">
        <f>'[2]5.Bezpečnosť, právo a por.'!$X$94</f>
        <v>0</v>
      </c>
      <c r="S57" s="307">
        <f>'[2]5.Bezpečnosť, právo a por.'!$Y$94</f>
        <v>0</v>
      </c>
      <c r="T57" s="296">
        <f>SUM(U57:W57)</f>
        <v>96550</v>
      </c>
      <c r="U57" s="294">
        <f>'[2]5.Bezpečnosť, právo a por.'!$Z$94</f>
        <v>96550</v>
      </c>
      <c r="V57" s="294">
        <f>'[2]5.Bezpečnosť, právo a por.'!$AA$94</f>
        <v>0</v>
      </c>
      <c r="W57" s="295">
        <f>'[2]5.Bezpečnosť, právo a por.'!$AB$94</f>
        <v>0</v>
      </c>
      <c r="X57" s="308">
        <f t="shared" si="122"/>
        <v>0</v>
      </c>
      <c r="Y57" s="294">
        <f>'[2]5.Bezpečnosť, právo a por.'!$AC$94</f>
        <v>0</v>
      </c>
      <c r="Z57" s="294">
        <f>'[2]5.Bezpečnosť, právo a por.'!$AD$94</f>
        <v>0</v>
      </c>
      <c r="AA57" s="295">
        <f>'[2]5.Bezpečnosť, právo a por.'!$AE$94</f>
        <v>0</v>
      </c>
      <c r="AB57" s="296">
        <f t="shared" si="123"/>
        <v>96550</v>
      </c>
      <c r="AC57" s="294">
        <f>'[2]5.Bezpečnosť, právo a por.'!$AF$94</f>
        <v>96550</v>
      </c>
      <c r="AD57" s="294">
        <f>'[2]5.Bezpečnosť, právo a por.'!$AG$94</f>
        <v>0</v>
      </c>
      <c r="AE57" s="295">
        <f>'[2]5.Bezpečnosť, právo a por.'!$AH$94</f>
        <v>0</v>
      </c>
    </row>
    <row r="58" spans="1:31" ht="15.75" x14ac:dyDescent="0.25">
      <c r="A58" s="149"/>
      <c r="B58" s="324" t="s">
        <v>219</v>
      </c>
      <c r="C58" s="313" t="s">
        <v>220</v>
      </c>
      <c r="D58" s="296">
        <f>SUM(E58:G58)</f>
        <v>38439.270000000004</v>
      </c>
      <c r="E58" s="294">
        <f>'[1]5.Bezpečnosť, právo a por.'!$T$94</f>
        <v>33354.810000000005</v>
      </c>
      <c r="F58" s="294">
        <f>'[1]5.Bezpečnosť, právo a por.'!$U$94</f>
        <v>5084.46</v>
      </c>
      <c r="G58" s="307">
        <f>'[1]5.Bezpečnosť, právo a por.'!$V$94</f>
        <v>0</v>
      </c>
      <c r="H58" s="296">
        <f>SUM(I58:K58)</f>
        <v>4295.2299999999996</v>
      </c>
      <c r="I58" s="294">
        <f>'[2]5.Bezpečnosť, právo a por.'!$Q$96</f>
        <v>4295.2299999999996</v>
      </c>
      <c r="J58" s="294">
        <f>'[2]5.Bezpečnosť, právo a por.'!$R$96</f>
        <v>0</v>
      </c>
      <c r="K58" s="295">
        <f>'[2]5.Bezpečnosť, právo a por.'!$S$96</f>
        <v>0</v>
      </c>
      <c r="L58" s="308">
        <f>SUM(M58:O58)</f>
        <v>4800</v>
      </c>
      <c r="M58" s="308">
        <f>'[2]5.Bezpečnosť, právo a por.'!$T$96</f>
        <v>4800</v>
      </c>
      <c r="N58" s="308">
        <f>'[2]5.Bezpečnosť, právo a por.'!$U$96</f>
        <v>0</v>
      </c>
      <c r="O58" s="629">
        <f>'[2]5.Bezpečnosť, právo a por.'!$V$96</f>
        <v>0</v>
      </c>
      <c r="P58" s="296">
        <f t="shared" si="120"/>
        <v>4800</v>
      </c>
      <c r="Q58" s="294">
        <f>'[2]5.Bezpečnosť, právo a por.'!$W$96</f>
        <v>4800</v>
      </c>
      <c r="R58" s="294">
        <f>'[2]5.Bezpečnosť, právo a por.'!$X$96</f>
        <v>0</v>
      </c>
      <c r="S58" s="307">
        <f>'[2]5.Bezpečnosť, právo a por.'!$Y$96</f>
        <v>0</v>
      </c>
      <c r="T58" s="296">
        <f>SUM(U58:W58)</f>
        <v>4750</v>
      </c>
      <c r="U58" s="294">
        <f>'[2]5.Bezpečnosť, právo a por.'!$Z$96</f>
        <v>4750</v>
      </c>
      <c r="V58" s="294">
        <f>'[2]5.Bezpečnosť, právo a por.'!$AA$96</f>
        <v>0</v>
      </c>
      <c r="W58" s="295">
        <f>'[2]5.Bezpečnosť, právo a por.'!$AB$96</f>
        <v>0</v>
      </c>
      <c r="X58" s="308">
        <f>SUM(Y58:AA58)</f>
        <v>1400</v>
      </c>
      <c r="Y58" s="294">
        <f>'[2]5.Bezpečnosť, právo a por.'!$AC$96</f>
        <v>1400</v>
      </c>
      <c r="Z58" s="294">
        <f>'[2]5.Bezpečnosť, právo a por.'!$AD$96</f>
        <v>0</v>
      </c>
      <c r="AA58" s="295">
        <f>'[2]5.Bezpečnosť, právo a por.'!$AE$96</f>
        <v>0</v>
      </c>
      <c r="AB58" s="296">
        <f>SUM(AC58:AE58)</f>
        <v>6150</v>
      </c>
      <c r="AC58" s="294">
        <f>'[2]5.Bezpečnosť, právo a por.'!$AF$96</f>
        <v>6150</v>
      </c>
      <c r="AD58" s="294">
        <f>'[2]5.Bezpečnosť, právo a por.'!$AG$96</f>
        <v>0</v>
      </c>
      <c r="AE58" s="295">
        <f>'[2]5.Bezpečnosť, právo a por.'!$AH$96</f>
        <v>0</v>
      </c>
    </row>
    <row r="59" spans="1:31" ht="15.75" x14ac:dyDescent="0.25">
      <c r="A59" s="149"/>
      <c r="B59" s="324" t="s">
        <v>221</v>
      </c>
      <c r="C59" s="313" t="s">
        <v>222</v>
      </c>
      <c r="D59" s="296">
        <f>SUM(D60:D63)</f>
        <v>294132.12</v>
      </c>
      <c r="E59" s="294">
        <f t="shared" ref="E59:G59" si="124">SUM(E60:E63)</f>
        <v>179132.12</v>
      </c>
      <c r="F59" s="294">
        <f t="shared" si="124"/>
        <v>115000</v>
      </c>
      <c r="G59" s="307">
        <f t="shared" si="124"/>
        <v>0</v>
      </c>
      <c r="H59" s="296">
        <f>SUM(H60:H63)</f>
        <v>297458.78999999998</v>
      </c>
      <c r="I59" s="294">
        <f t="shared" ref="I59:K59" si="125">SUM(I60:I63)</f>
        <v>182458.78999999998</v>
      </c>
      <c r="J59" s="294">
        <f t="shared" si="125"/>
        <v>115000</v>
      </c>
      <c r="K59" s="295">
        <f t="shared" si="125"/>
        <v>0</v>
      </c>
      <c r="L59" s="308">
        <f>SUM(L60:L63)</f>
        <v>305000</v>
      </c>
      <c r="M59" s="308">
        <f t="shared" ref="M59:O59" si="126">SUM(M60:M63)</f>
        <v>190000</v>
      </c>
      <c r="N59" s="308">
        <f t="shared" si="126"/>
        <v>115000</v>
      </c>
      <c r="O59" s="629">
        <f t="shared" si="126"/>
        <v>0</v>
      </c>
      <c r="P59" s="296">
        <f>SUM(P60:P63)</f>
        <v>305000</v>
      </c>
      <c r="Q59" s="294">
        <f>SUM(Q60:Q63)</f>
        <v>190000</v>
      </c>
      <c r="R59" s="294">
        <f t="shared" ref="R59:S59" si="127">SUM(R60:R63)</f>
        <v>115000</v>
      </c>
      <c r="S59" s="307">
        <f t="shared" si="127"/>
        <v>0</v>
      </c>
      <c r="T59" s="296">
        <f>SUM(T60:T62)</f>
        <v>275000</v>
      </c>
      <c r="U59" s="294">
        <f>SUM(U60:U63)</f>
        <v>160000</v>
      </c>
      <c r="V59" s="294">
        <f t="shared" ref="V59:W59" si="128">SUM(V60:V63)</f>
        <v>115000</v>
      </c>
      <c r="W59" s="295">
        <f t="shared" si="128"/>
        <v>0</v>
      </c>
      <c r="X59" s="308">
        <f>SUM(X60:X63)</f>
        <v>0</v>
      </c>
      <c r="Y59" s="294">
        <f t="shared" ref="Y59:AA59" si="129">SUM(Y60:Y63)</f>
        <v>0</v>
      </c>
      <c r="Z59" s="294">
        <f t="shared" si="129"/>
        <v>0</v>
      </c>
      <c r="AA59" s="295">
        <f t="shared" si="129"/>
        <v>0</v>
      </c>
      <c r="AB59" s="296">
        <f>SUM(AB60:AB63)</f>
        <v>275000</v>
      </c>
      <c r="AC59" s="294">
        <f t="shared" ref="AC59:AE59" si="130">SUM(AC60:AC63)</f>
        <v>160000</v>
      </c>
      <c r="AD59" s="294">
        <f t="shared" si="130"/>
        <v>115000</v>
      </c>
      <c r="AE59" s="295">
        <f t="shared" si="130"/>
        <v>0</v>
      </c>
    </row>
    <row r="60" spans="1:31" ht="15.75" x14ac:dyDescent="0.25">
      <c r="A60" s="149"/>
      <c r="B60" s="311">
        <v>1</v>
      </c>
      <c r="C60" s="313" t="s">
        <v>223</v>
      </c>
      <c r="D60" s="296">
        <f>SUM(E60:G60)</f>
        <v>115000</v>
      </c>
      <c r="E60" s="294">
        <f>'[1]5.Bezpečnosť, právo a por.'!$T$110</f>
        <v>0</v>
      </c>
      <c r="F60" s="294">
        <f>'[1]5.Bezpečnosť, právo a por.'!$U$110</f>
        <v>115000</v>
      </c>
      <c r="G60" s="307">
        <f>'[1]5.Bezpečnosť, právo a por.'!$V$110</f>
        <v>0</v>
      </c>
      <c r="H60" s="296">
        <f>SUM(I60:K60)</f>
        <v>115000</v>
      </c>
      <c r="I60" s="294">
        <f>'[2]5.Bezpečnosť, právo a por.'!$Q$113</f>
        <v>0</v>
      </c>
      <c r="J60" s="294">
        <f>'[2]5.Bezpečnosť, právo a por.'!$R$113</f>
        <v>115000</v>
      </c>
      <c r="K60" s="295">
        <f>'[2]5.Bezpečnosť, právo a por.'!$S$113</f>
        <v>0</v>
      </c>
      <c r="L60" s="308">
        <f>SUM(M60:O60)</f>
        <v>115000</v>
      </c>
      <c r="M60" s="308">
        <f>'[2]5.Bezpečnosť, právo a por.'!$T$113</f>
        <v>0</v>
      </c>
      <c r="N60" s="308">
        <f>'[2]5.Bezpečnosť, právo a por.'!$U$113</f>
        <v>115000</v>
      </c>
      <c r="O60" s="629">
        <f>'[2]5.Bezpečnosť, právo a por.'!$V$113</f>
        <v>0</v>
      </c>
      <c r="P60" s="296">
        <f>SUM(Q60:S60)</f>
        <v>115000</v>
      </c>
      <c r="Q60" s="294">
        <f>'[2]5.Bezpečnosť, právo a por.'!$W$113</f>
        <v>0</v>
      </c>
      <c r="R60" s="294">
        <f>'[2]5.Bezpečnosť, právo a por.'!$X$113</f>
        <v>115000</v>
      </c>
      <c r="S60" s="307">
        <f>'[2]5.Bezpečnosť, právo a por.'!$Y$113</f>
        <v>0</v>
      </c>
      <c r="T60" s="296">
        <f>SUM(U60:W60)</f>
        <v>115000</v>
      </c>
      <c r="U60" s="294">
        <f>'[2]5.Bezpečnosť, právo a por.'!$Z$113</f>
        <v>0</v>
      </c>
      <c r="V60" s="294">
        <f>'[2]5.Bezpečnosť, právo a por.'!$AA$113</f>
        <v>115000</v>
      </c>
      <c r="W60" s="295">
        <f>'[2]5.Bezpečnosť, právo a por.'!$AB$113</f>
        <v>0</v>
      </c>
      <c r="X60" s="308">
        <f>SUM(Y60:AA60)</f>
        <v>0</v>
      </c>
      <c r="Y60" s="294">
        <f>'[2]5.Bezpečnosť, právo a por.'!$AC$113</f>
        <v>0</v>
      </c>
      <c r="Z60" s="294">
        <f>'[2]5.Bezpečnosť, právo a por.'!$AD$113</f>
        <v>0</v>
      </c>
      <c r="AA60" s="295">
        <f>'[2]5.Bezpečnosť, právo a por.'!$AE$113</f>
        <v>0</v>
      </c>
      <c r="AB60" s="296">
        <f>SUM(AC60:AE60)</f>
        <v>115000</v>
      </c>
      <c r="AC60" s="294">
        <f>'[2]5.Bezpečnosť, právo a por.'!$AF$113</f>
        <v>0</v>
      </c>
      <c r="AD60" s="294">
        <f>'[2]5.Bezpečnosť, právo a por.'!$AG$113</f>
        <v>115000</v>
      </c>
      <c r="AE60" s="295">
        <f>'[2]5.Bezpečnosť, právo a por.'!$AH$113</f>
        <v>0</v>
      </c>
    </row>
    <row r="61" spans="1:31" ht="15.75" x14ac:dyDescent="0.25">
      <c r="A61" s="149"/>
      <c r="B61" s="311">
        <v>2</v>
      </c>
      <c r="C61" s="313" t="s">
        <v>224</v>
      </c>
      <c r="D61" s="296">
        <f t="shared" ref="D61:D63" si="131">SUM(E61:G61)</f>
        <v>88258.44</v>
      </c>
      <c r="E61" s="294">
        <f>'[1]5.Bezpečnosť, právo a por.'!$T$117</f>
        <v>88258.44</v>
      </c>
      <c r="F61" s="294">
        <f>'[1]5.Bezpečnosť, právo a por.'!$U$117</f>
        <v>0</v>
      </c>
      <c r="G61" s="307">
        <f>'[1]5.Bezpečnosť, právo a por.'!$V$117</f>
        <v>0</v>
      </c>
      <c r="H61" s="296">
        <f t="shared" ref="H61:H63" si="132">SUM(I61:K61)</f>
        <v>83052.86</v>
      </c>
      <c r="I61" s="294">
        <f>'[2]5.Bezpečnosť, právo a por.'!$Q$120</f>
        <v>83052.86</v>
      </c>
      <c r="J61" s="294">
        <f>'[2]5.Bezpečnosť, právo a por.'!$R$120</f>
        <v>0</v>
      </c>
      <c r="K61" s="295">
        <f>'[2]5.Bezpečnosť, právo a por.'!$S$120</f>
        <v>0</v>
      </c>
      <c r="L61" s="308">
        <f t="shared" ref="L61:L63" si="133">SUM(M61:O61)</f>
        <v>85000</v>
      </c>
      <c r="M61" s="308">
        <f>'[2]5.Bezpečnosť, právo a por.'!$T$120</f>
        <v>85000</v>
      </c>
      <c r="N61" s="308">
        <f>'[2]5.Bezpečnosť, právo a por.'!$U$120</f>
        <v>0</v>
      </c>
      <c r="O61" s="629">
        <f>'[2]5.Bezpečnosť, právo a por.'!$V$120</f>
        <v>0</v>
      </c>
      <c r="P61" s="296">
        <f t="shared" ref="P61:P63" si="134">SUM(Q61:S61)</f>
        <v>85000</v>
      </c>
      <c r="Q61" s="294">
        <f>'[2]5.Bezpečnosť, právo a por.'!$W$120</f>
        <v>85000</v>
      </c>
      <c r="R61" s="294">
        <f>'[2]5.Bezpečnosť, právo a por.'!$X$120</f>
        <v>0</v>
      </c>
      <c r="S61" s="307">
        <f>'[2]5.Bezpečnosť, právo a por.'!$Y$120</f>
        <v>0</v>
      </c>
      <c r="T61" s="296">
        <f t="shared" ref="T61:T63" si="135">SUM(U61:W61)</f>
        <v>70000</v>
      </c>
      <c r="U61" s="294">
        <f>'[2]5.Bezpečnosť, právo a por.'!$Z$120</f>
        <v>70000</v>
      </c>
      <c r="V61" s="294">
        <f>'[2]5.Bezpečnosť, právo a por.'!$AA$120</f>
        <v>0</v>
      </c>
      <c r="W61" s="295">
        <f>'[2]5.Bezpečnosť, právo a por.'!$AB$120</f>
        <v>0</v>
      </c>
      <c r="X61" s="308">
        <f t="shared" ref="X61:X63" si="136">SUM(Y61:AA61)</f>
        <v>0</v>
      </c>
      <c r="Y61" s="294">
        <f>'[2]5.Bezpečnosť, právo a por.'!$AC$120</f>
        <v>0</v>
      </c>
      <c r="Z61" s="294">
        <f>'[2]5.Bezpečnosť, právo a por.'!$AD$120</f>
        <v>0</v>
      </c>
      <c r="AA61" s="295">
        <f>'[2]5.Bezpečnosť, právo a por.'!$AE$120</f>
        <v>0</v>
      </c>
      <c r="AB61" s="296">
        <f t="shared" ref="AB61:AB63" si="137">SUM(AC61:AE61)</f>
        <v>70000</v>
      </c>
      <c r="AC61" s="294">
        <f>'[2]5.Bezpečnosť, právo a por.'!$AF$120</f>
        <v>70000</v>
      </c>
      <c r="AD61" s="294">
        <f>'[2]5.Bezpečnosť, právo a por.'!$AG$120</f>
        <v>0</v>
      </c>
      <c r="AE61" s="295">
        <f>'[2]5.Bezpečnosť, právo a por.'!$AH$120</f>
        <v>0</v>
      </c>
    </row>
    <row r="62" spans="1:31" ht="15.75" x14ac:dyDescent="0.25">
      <c r="A62" s="149"/>
      <c r="B62" s="311">
        <v>3</v>
      </c>
      <c r="C62" s="313" t="s">
        <v>225</v>
      </c>
      <c r="D62" s="296">
        <f t="shared" si="131"/>
        <v>90873.68</v>
      </c>
      <c r="E62" s="294">
        <f>'[1]5.Bezpečnosť, právo a por.'!$T$120</f>
        <v>90873.68</v>
      </c>
      <c r="F62" s="294">
        <f>'[1]5.Bezpečnosť, právo a por.'!$U$120</f>
        <v>0</v>
      </c>
      <c r="G62" s="307">
        <f>'[1]5.Bezpečnosť, právo a por.'!$V$120</f>
        <v>0</v>
      </c>
      <c r="H62" s="296">
        <f t="shared" si="132"/>
        <v>99405.93</v>
      </c>
      <c r="I62" s="294">
        <f>'[2]5.Bezpečnosť, právo a por.'!$Q$123</f>
        <v>99405.93</v>
      </c>
      <c r="J62" s="294">
        <f>'[2]5.Bezpečnosť, právo a por.'!$R$123</f>
        <v>0</v>
      </c>
      <c r="K62" s="295">
        <f>'[2]5.Bezpečnosť, právo a por.'!$S$123</f>
        <v>0</v>
      </c>
      <c r="L62" s="308">
        <f t="shared" si="133"/>
        <v>105000</v>
      </c>
      <c r="M62" s="308">
        <f>'[2]5.Bezpečnosť, právo a por.'!$T$123</f>
        <v>105000</v>
      </c>
      <c r="N62" s="308">
        <f>'[2]5.Bezpečnosť, právo a por.'!$U$123</f>
        <v>0</v>
      </c>
      <c r="O62" s="629">
        <f>'[2]5.Bezpečnosť, právo a por.'!$V$123</f>
        <v>0</v>
      </c>
      <c r="P62" s="296">
        <f t="shared" si="134"/>
        <v>105000</v>
      </c>
      <c r="Q62" s="294">
        <f>'[2]5.Bezpečnosť, právo a por.'!$W$123</f>
        <v>105000</v>
      </c>
      <c r="R62" s="294">
        <f>'[2]5.Bezpečnosť, právo a por.'!$X$123</f>
        <v>0</v>
      </c>
      <c r="S62" s="307">
        <f>'[2]5.Bezpečnosť, právo a por.'!$Y$123</f>
        <v>0</v>
      </c>
      <c r="T62" s="296">
        <f t="shared" si="135"/>
        <v>90000</v>
      </c>
      <c r="U62" s="294">
        <f>'[2]5.Bezpečnosť, právo a por.'!$Z$123</f>
        <v>90000</v>
      </c>
      <c r="V62" s="294">
        <f>'[2]5.Bezpečnosť, právo a por.'!$AA$123</f>
        <v>0</v>
      </c>
      <c r="W62" s="295">
        <f>'[2]5.Bezpečnosť, právo a por.'!$AB$123</f>
        <v>0</v>
      </c>
      <c r="X62" s="308">
        <f t="shared" si="136"/>
        <v>0</v>
      </c>
      <c r="Y62" s="294">
        <f>'[2]5.Bezpečnosť, právo a por.'!$AC$123</f>
        <v>0</v>
      </c>
      <c r="Z62" s="294">
        <f>'[2]5.Bezpečnosť, právo a por.'!$AD$123</f>
        <v>0</v>
      </c>
      <c r="AA62" s="295">
        <f>'[2]5.Bezpečnosť, právo a por.'!$AE$123</f>
        <v>0</v>
      </c>
      <c r="AB62" s="296">
        <f t="shared" si="137"/>
        <v>90000</v>
      </c>
      <c r="AC62" s="294">
        <f>'[2]5.Bezpečnosť, právo a por.'!$AF$123</f>
        <v>90000</v>
      </c>
      <c r="AD62" s="294">
        <f>'[2]5.Bezpečnosť, právo a por.'!$AG$123</f>
        <v>0</v>
      </c>
      <c r="AE62" s="295">
        <f>'[2]5.Bezpečnosť, právo a por.'!$AH$123</f>
        <v>0</v>
      </c>
    </row>
    <row r="63" spans="1:31" ht="15.75" x14ac:dyDescent="0.25">
      <c r="A63" s="149"/>
      <c r="B63" s="311">
        <v>4</v>
      </c>
      <c r="C63" s="313" t="s">
        <v>226</v>
      </c>
      <c r="D63" s="296">
        <f t="shared" si="131"/>
        <v>0</v>
      </c>
      <c r="E63" s="294">
        <f>'[1]5.Bezpečnosť, právo a por.'!$T$123</f>
        <v>0</v>
      </c>
      <c r="F63" s="294">
        <f>'[1]5.Bezpečnosť, právo a por.'!$U$123</f>
        <v>0</v>
      </c>
      <c r="G63" s="307">
        <f>'[1]5.Bezpečnosť, právo a por.'!$V$123</f>
        <v>0</v>
      </c>
      <c r="H63" s="296">
        <f t="shared" si="132"/>
        <v>0</v>
      </c>
      <c r="I63" s="294">
        <f>'[2]5.Bezpečnosť, právo a por.'!$Q$126</f>
        <v>0</v>
      </c>
      <c r="J63" s="294">
        <f>'[2]5.Bezpečnosť, právo a por.'!$R$126</f>
        <v>0</v>
      </c>
      <c r="K63" s="295">
        <f>'[2]5.Bezpečnosť, právo a por.'!$S$126</f>
        <v>0</v>
      </c>
      <c r="L63" s="308">
        <f t="shared" si="133"/>
        <v>0</v>
      </c>
      <c r="M63" s="308">
        <f>'[2]5.Bezpečnosť, právo a por.'!$T$126</f>
        <v>0</v>
      </c>
      <c r="N63" s="308">
        <f>'[2]5.Bezpečnosť, právo a por.'!$U$126</f>
        <v>0</v>
      </c>
      <c r="O63" s="629">
        <f>'[2]5.Bezpečnosť, právo a por.'!$V$126</f>
        <v>0</v>
      </c>
      <c r="P63" s="296">
        <f t="shared" si="134"/>
        <v>0</v>
      </c>
      <c r="Q63" s="294">
        <f>'[2]5.Bezpečnosť, právo a por.'!$W$126</f>
        <v>0</v>
      </c>
      <c r="R63" s="294">
        <f>'[2]5.Bezpečnosť, právo a por.'!$X$126</f>
        <v>0</v>
      </c>
      <c r="S63" s="307">
        <f>'[2]5.Bezpečnosť, právo a por.'!$Y$126</f>
        <v>0</v>
      </c>
      <c r="T63" s="296">
        <f t="shared" si="135"/>
        <v>0</v>
      </c>
      <c r="U63" s="294">
        <f>'[2]5.Bezpečnosť, právo a por.'!$Z$126</f>
        <v>0</v>
      </c>
      <c r="V63" s="294">
        <f>'[2]5.Bezpečnosť, právo a por.'!$AA$126</f>
        <v>0</v>
      </c>
      <c r="W63" s="295">
        <f>'[2]5.Bezpečnosť, právo a por.'!$AB$126</f>
        <v>0</v>
      </c>
      <c r="X63" s="308">
        <f t="shared" si="136"/>
        <v>0</v>
      </c>
      <c r="Y63" s="294">
        <f>'[2]5.Bezpečnosť, právo a por.'!$AC$126</f>
        <v>0</v>
      </c>
      <c r="Z63" s="294">
        <f>'[2]5.Bezpečnosť, právo a por.'!$AD$126</f>
        <v>0</v>
      </c>
      <c r="AA63" s="295">
        <f>'[2]5.Bezpečnosť, právo a por.'!$AE$126</f>
        <v>0</v>
      </c>
      <c r="AB63" s="296">
        <f t="shared" si="137"/>
        <v>0</v>
      </c>
      <c r="AC63" s="294">
        <f>'[2]5.Bezpečnosť, právo a por.'!$AF$126</f>
        <v>0</v>
      </c>
      <c r="AD63" s="294">
        <f>'[2]5.Bezpečnosť, právo a por.'!$AG$126</f>
        <v>0</v>
      </c>
      <c r="AE63" s="295">
        <f>'[2]5.Bezpečnosť, právo a por.'!$AH$126</f>
        <v>0</v>
      </c>
    </row>
    <row r="64" spans="1:31" ht="15.75" x14ac:dyDescent="0.25">
      <c r="A64" s="153"/>
      <c r="B64" s="324" t="s">
        <v>227</v>
      </c>
      <c r="C64" s="325" t="s">
        <v>228</v>
      </c>
      <c r="D64" s="296">
        <f>SUM(D65:D66)</f>
        <v>7000</v>
      </c>
      <c r="E64" s="294">
        <f t="shared" ref="E64:G64" si="138">SUM(E65:E66)</f>
        <v>7000</v>
      </c>
      <c r="F64" s="294">
        <f t="shared" si="138"/>
        <v>0</v>
      </c>
      <c r="G64" s="307">
        <f t="shared" si="138"/>
        <v>0</v>
      </c>
      <c r="H64" s="296">
        <f>SUM(H65:H66)</f>
        <v>7013.6</v>
      </c>
      <c r="I64" s="294">
        <f t="shared" ref="I64:K64" si="139">SUM(I65:I66)</f>
        <v>7013.6</v>
      </c>
      <c r="J64" s="294">
        <f t="shared" si="139"/>
        <v>0</v>
      </c>
      <c r="K64" s="295">
        <f t="shared" si="139"/>
        <v>0</v>
      </c>
      <c r="L64" s="308">
        <f>SUM(L65:L66)</f>
        <v>8000</v>
      </c>
      <c r="M64" s="308">
        <f t="shared" ref="M64:O64" si="140">SUM(M65:M66)</f>
        <v>8000</v>
      </c>
      <c r="N64" s="308">
        <f t="shared" si="140"/>
        <v>0</v>
      </c>
      <c r="O64" s="629">
        <f t="shared" si="140"/>
        <v>0</v>
      </c>
      <c r="P64" s="296">
        <f>SUM(P65:P66)</f>
        <v>11300</v>
      </c>
      <c r="Q64" s="294">
        <f>SUM(Q65:Q66)</f>
        <v>11300</v>
      </c>
      <c r="R64" s="294">
        <f t="shared" ref="R64:S64" si="141">SUM(R65:R66)</f>
        <v>0</v>
      </c>
      <c r="S64" s="307">
        <f t="shared" si="141"/>
        <v>0</v>
      </c>
      <c r="T64" s="296">
        <f>SUM(T65:T66)</f>
        <v>11300</v>
      </c>
      <c r="U64" s="294">
        <f>SUM(U65:U66)</f>
        <v>11300</v>
      </c>
      <c r="V64" s="294">
        <f t="shared" ref="V64:W64" si="142">SUM(V65:V66)</f>
        <v>0</v>
      </c>
      <c r="W64" s="295">
        <f t="shared" si="142"/>
        <v>0</v>
      </c>
      <c r="X64" s="308">
        <f>SUM(X65:X66)</f>
        <v>0</v>
      </c>
      <c r="Y64" s="294">
        <f t="shared" ref="Y64:AA64" si="143">SUM(Y65:Y66)</f>
        <v>0</v>
      </c>
      <c r="Z64" s="294">
        <f t="shared" si="143"/>
        <v>0</v>
      </c>
      <c r="AA64" s="295">
        <f t="shared" si="143"/>
        <v>0</v>
      </c>
      <c r="AB64" s="296">
        <f>SUM(AB65:AB66)</f>
        <v>11300</v>
      </c>
      <c r="AC64" s="294">
        <f t="shared" ref="AC64:AE64" si="144">SUM(AC65:AC66)</f>
        <v>11300</v>
      </c>
      <c r="AD64" s="294">
        <f t="shared" si="144"/>
        <v>0</v>
      </c>
      <c r="AE64" s="295">
        <f t="shared" si="144"/>
        <v>0</v>
      </c>
    </row>
    <row r="65" spans="1:31" ht="15.75" x14ac:dyDescent="0.25">
      <c r="A65" s="153"/>
      <c r="B65" s="311">
        <v>1</v>
      </c>
      <c r="C65" s="313" t="s">
        <v>229</v>
      </c>
      <c r="D65" s="296">
        <f>SUM(E65:G65)</f>
        <v>0</v>
      </c>
      <c r="E65" s="294">
        <f>'[1]5.Bezpečnosť, právo a por.'!$T$127</f>
        <v>0</v>
      </c>
      <c r="F65" s="294">
        <f>'[1]5.Bezpečnosť, právo a por.'!$U$127</f>
        <v>0</v>
      </c>
      <c r="G65" s="307">
        <f>'[1]5.Bezpečnosť, právo a por.'!$V$127</f>
        <v>0</v>
      </c>
      <c r="H65" s="296">
        <f>SUM(I65:K65)</f>
        <v>5013.6000000000004</v>
      </c>
      <c r="I65" s="294">
        <f>'[2]5.Bezpečnosť, právo a por.'!$Q$130</f>
        <v>5013.6000000000004</v>
      </c>
      <c r="J65" s="294">
        <f>'[2]5.Bezpečnosť, právo a por.'!$R$130</f>
        <v>0</v>
      </c>
      <c r="K65" s="295">
        <f>'[2]5.Bezpečnosť, právo a por.'!$S$130</f>
        <v>0</v>
      </c>
      <c r="L65" s="308">
        <f>SUM(M65:O65)</f>
        <v>5000</v>
      </c>
      <c r="M65" s="308">
        <f>'[2]5.Bezpečnosť, právo a por.'!$T$130</f>
        <v>5000</v>
      </c>
      <c r="N65" s="308">
        <f>'[2]5.Bezpečnosť, právo a por.'!$U$130</f>
        <v>0</v>
      </c>
      <c r="O65" s="629">
        <f>'[2]5.Bezpečnosť, právo a por.'!$V$130</f>
        <v>0</v>
      </c>
      <c r="P65" s="296">
        <f>SUM(Q65:S65)</f>
        <v>8300</v>
      </c>
      <c r="Q65" s="294">
        <f>'[2]5.Bezpečnosť, právo a por.'!$W$130</f>
        <v>8300</v>
      </c>
      <c r="R65" s="294">
        <f>'[2]5.Bezpečnosť, právo a por.'!$X$130</f>
        <v>0</v>
      </c>
      <c r="S65" s="307">
        <f>'[2]5.Bezpečnosť, právo a por.'!$Y$130</f>
        <v>0</v>
      </c>
      <c r="T65" s="296">
        <f>SUM(U65:W65)</f>
        <v>8300</v>
      </c>
      <c r="U65" s="294">
        <f>'[2]5.Bezpečnosť, právo a por.'!$Z$130</f>
        <v>8300</v>
      </c>
      <c r="V65" s="294">
        <f>'[2]5.Bezpečnosť, právo a por.'!$AA$130</f>
        <v>0</v>
      </c>
      <c r="W65" s="295">
        <f>'[2]5.Bezpečnosť, právo a por.'!$AB$130</f>
        <v>0</v>
      </c>
      <c r="X65" s="308">
        <f>SUM(Y65:AA65)</f>
        <v>0</v>
      </c>
      <c r="Y65" s="294">
        <f>'[2]5.Bezpečnosť, právo a por.'!$AC$130</f>
        <v>0</v>
      </c>
      <c r="Z65" s="294">
        <f>'[2]5.Bezpečnosť, právo a por.'!$AD$130</f>
        <v>0</v>
      </c>
      <c r="AA65" s="295">
        <f>'[2]5.Bezpečnosť, právo a por.'!$AE$130</f>
        <v>0</v>
      </c>
      <c r="AB65" s="296">
        <f>SUM(AC65:AE65)</f>
        <v>8300</v>
      </c>
      <c r="AC65" s="294">
        <f>'[2]5.Bezpečnosť, právo a por.'!$AF$130</f>
        <v>8300</v>
      </c>
      <c r="AD65" s="294">
        <f>'[2]5.Bezpečnosť, právo a por.'!$AG$130</f>
        <v>0</v>
      </c>
      <c r="AE65" s="295">
        <f>'[2]5.Bezpečnosť, právo a por.'!$AH$130</f>
        <v>0</v>
      </c>
    </row>
    <row r="66" spans="1:31" ht="16.5" thickBot="1" x14ac:dyDescent="0.3">
      <c r="A66" s="153"/>
      <c r="B66" s="314">
        <v>2</v>
      </c>
      <c r="C66" s="414" t="s">
        <v>422</v>
      </c>
      <c r="D66" s="305">
        <f>SUM(E66:G66)</f>
        <v>7000</v>
      </c>
      <c r="E66" s="306">
        <f>'[1]5.Bezpečnosť, právo a por.'!$T$129</f>
        <v>7000</v>
      </c>
      <c r="F66" s="306">
        <f>'[1]5.Bezpečnosť, právo a por.'!$U$129</f>
        <v>0</v>
      </c>
      <c r="G66" s="413">
        <f>'[1]5.Bezpečnosť, právo a por.'!$V$129</f>
        <v>0</v>
      </c>
      <c r="H66" s="305">
        <f>SUM(I66:K66)</f>
        <v>2000</v>
      </c>
      <c r="I66" s="306">
        <f>'[2]5.Bezpečnosť, právo a por.'!$Q$132</f>
        <v>2000</v>
      </c>
      <c r="J66" s="306">
        <f>'[2]5.Bezpečnosť, právo a por.'!$R$132</f>
        <v>0</v>
      </c>
      <c r="K66" s="343">
        <f>'[2]5.Bezpečnosť, právo a por.'!$S$132</f>
        <v>0</v>
      </c>
      <c r="L66" s="631">
        <f>SUM(M66:O66)</f>
        <v>3000</v>
      </c>
      <c r="M66" s="631">
        <f>'[2]5.Bezpečnosť, právo a por.'!$T$132</f>
        <v>3000</v>
      </c>
      <c r="N66" s="631">
        <f>'[2]5.Bezpečnosť, právo a por.'!$U$132</f>
        <v>0</v>
      </c>
      <c r="O66" s="633">
        <f>'[2]5.Bezpečnosť, právo a por.'!$V$132</f>
        <v>0</v>
      </c>
      <c r="P66" s="305">
        <f>SUM(Q66:S66)</f>
        <v>3000</v>
      </c>
      <c r="Q66" s="306">
        <f>'[2]5.Bezpečnosť, právo a por.'!$W$132</f>
        <v>3000</v>
      </c>
      <c r="R66" s="306">
        <f>'[2]5.Bezpečnosť, právo a por.'!$X$132</f>
        <v>0</v>
      </c>
      <c r="S66" s="413">
        <f>'[2]5.Bezpečnosť, právo a por.'!$Y$132</f>
        <v>0</v>
      </c>
      <c r="T66" s="305">
        <f>SUM(U66:W66)</f>
        <v>3000</v>
      </c>
      <c r="U66" s="306">
        <f>'[2]5.Bezpečnosť, právo a por.'!$Z$132</f>
        <v>3000</v>
      </c>
      <c r="V66" s="306">
        <f>'[2]5.Bezpečnosť, právo a por.'!$AA$132</f>
        <v>0</v>
      </c>
      <c r="W66" s="343">
        <f>'[2]5.Bezpečnosť, právo a por.'!$AB$132</f>
        <v>0</v>
      </c>
      <c r="X66" s="631">
        <f>SUM(Y66:AA66)</f>
        <v>0</v>
      </c>
      <c r="Y66" s="306">
        <f>'[2]5.Bezpečnosť, právo a por.'!$AC$132</f>
        <v>0</v>
      </c>
      <c r="Z66" s="306">
        <f>'[2]5.Bezpečnosť, právo a por.'!$AD$132</f>
        <v>0</v>
      </c>
      <c r="AA66" s="343">
        <f>'[2]5.Bezpečnosť, právo a por.'!$AE$132</f>
        <v>0</v>
      </c>
      <c r="AB66" s="305">
        <f>SUM(AC66:AE66)</f>
        <v>3000</v>
      </c>
      <c r="AC66" s="306">
        <f>'[2]5.Bezpečnosť, právo a por.'!$AF$132</f>
        <v>3000</v>
      </c>
      <c r="AD66" s="306">
        <f>'[2]5.Bezpečnosť, právo a por.'!$AG$132</f>
        <v>0</v>
      </c>
      <c r="AE66" s="343">
        <f>'[2]5.Bezpečnosť, právo a por.'!$AH$132</f>
        <v>0</v>
      </c>
    </row>
    <row r="67" spans="1:31" s="151" customFormat="1" ht="15.75" x14ac:dyDescent="0.25">
      <c r="A67" s="153"/>
      <c r="B67" s="316" t="s">
        <v>231</v>
      </c>
      <c r="C67" s="317"/>
      <c r="D67" s="302">
        <f>D68+D71+D74</f>
        <v>793503.03999999992</v>
      </c>
      <c r="E67" s="303">
        <f t="shared" ref="E67:G67" si="145">E68+E71+E74</f>
        <v>736095.52</v>
      </c>
      <c r="F67" s="303">
        <f t="shared" si="145"/>
        <v>57407.519999999997</v>
      </c>
      <c r="G67" s="393">
        <f t="shared" si="145"/>
        <v>0</v>
      </c>
      <c r="H67" s="302">
        <f>H68+H71+H74</f>
        <v>961338.8899999999</v>
      </c>
      <c r="I67" s="303">
        <f t="shared" ref="I67:K67" si="146">I68+I71+I74</f>
        <v>919518.8899999999</v>
      </c>
      <c r="J67" s="303">
        <f t="shared" si="146"/>
        <v>41820</v>
      </c>
      <c r="K67" s="304">
        <f t="shared" si="146"/>
        <v>0</v>
      </c>
      <c r="L67" s="397">
        <f>L68+L71+L74</f>
        <v>1031200</v>
      </c>
      <c r="M67" s="397">
        <f t="shared" ref="M67:W67" si="147">M68+M71+M74</f>
        <v>931200</v>
      </c>
      <c r="N67" s="397">
        <f t="shared" si="147"/>
        <v>100000</v>
      </c>
      <c r="O67" s="628">
        <f t="shared" si="147"/>
        <v>0</v>
      </c>
      <c r="P67" s="302">
        <f t="shared" si="147"/>
        <v>1182600</v>
      </c>
      <c r="Q67" s="303">
        <f t="shared" si="147"/>
        <v>1082600</v>
      </c>
      <c r="R67" s="303">
        <f t="shared" si="147"/>
        <v>100000</v>
      </c>
      <c r="S67" s="393">
        <f t="shared" si="147"/>
        <v>0</v>
      </c>
      <c r="T67" s="302">
        <f t="shared" si="147"/>
        <v>1150200</v>
      </c>
      <c r="U67" s="303">
        <f t="shared" si="147"/>
        <v>1050200</v>
      </c>
      <c r="V67" s="303">
        <f t="shared" si="147"/>
        <v>100000</v>
      </c>
      <c r="W67" s="304">
        <f t="shared" si="147"/>
        <v>0</v>
      </c>
      <c r="X67" s="397">
        <f>X68+X71+X74</f>
        <v>-109000</v>
      </c>
      <c r="Y67" s="303">
        <f t="shared" ref="Y67:AA67" si="148">Y68+Y71+Y74</f>
        <v>-100000</v>
      </c>
      <c r="Z67" s="303">
        <f t="shared" si="148"/>
        <v>-9000</v>
      </c>
      <c r="AA67" s="304">
        <f t="shared" si="148"/>
        <v>0</v>
      </c>
      <c r="AB67" s="302">
        <f>AB68+AB71+AB74</f>
        <v>1041200</v>
      </c>
      <c r="AC67" s="303">
        <f t="shared" ref="AC67:AE67" si="149">AC68+AC71+AC74</f>
        <v>950200</v>
      </c>
      <c r="AD67" s="303">
        <f t="shared" si="149"/>
        <v>91000</v>
      </c>
      <c r="AE67" s="304">
        <f t="shared" si="149"/>
        <v>0</v>
      </c>
    </row>
    <row r="68" spans="1:31" ht="15.75" x14ac:dyDescent="0.25">
      <c r="A68" s="152"/>
      <c r="B68" s="324" t="s">
        <v>232</v>
      </c>
      <c r="C68" s="325" t="s">
        <v>233</v>
      </c>
      <c r="D68" s="296">
        <f>SUM(D69:D70)</f>
        <v>680170.19</v>
      </c>
      <c r="E68" s="294">
        <f t="shared" ref="E68:G68" si="150">SUM(E69:E70)</f>
        <v>622762.67000000004</v>
      </c>
      <c r="F68" s="294">
        <f t="shared" si="150"/>
        <v>57407.519999999997</v>
      </c>
      <c r="G68" s="307">
        <f t="shared" si="150"/>
        <v>0</v>
      </c>
      <c r="H68" s="296">
        <f>SUM(H69:H70)</f>
        <v>838643.19999999995</v>
      </c>
      <c r="I68" s="294">
        <f t="shared" ref="I68:K68" si="151">SUM(I69:I70)</f>
        <v>796823.2</v>
      </c>
      <c r="J68" s="294">
        <f t="shared" si="151"/>
        <v>41820</v>
      </c>
      <c r="K68" s="295">
        <f t="shared" si="151"/>
        <v>0</v>
      </c>
      <c r="L68" s="308">
        <f>SUM(L69:L70)</f>
        <v>907400</v>
      </c>
      <c r="M68" s="308">
        <f t="shared" ref="M68:O68" si="152">SUM(M69:M70)</f>
        <v>807400</v>
      </c>
      <c r="N68" s="308">
        <f t="shared" si="152"/>
        <v>100000</v>
      </c>
      <c r="O68" s="629">
        <f t="shared" si="152"/>
        <v>0</v>
      </c>
      <c r="P68" s="296">
        <f>SUM(P69:P70)</f>
        <v>1058800</v>
      </c>
      <c r="Q68" s="294">
        <f>SUM(Q69:Q70)</f>
        <v>958800</v>
      </c>
      <c r="R68" s="294">
        <f t="shared" ref="R68:S68" si="153">SUM(R69:R70)</f>
        <v>100000</v>
      </c>
      <c r="S68" s="307">
        <f t="shared" si="153"/>
        <v>0</v>
      </c>
      <c r="T68" s="296">
        <f>SUM(T69:T70)</f>
        <v>1012250</v>
      </c>
      <c r="U68" s="294">
        <f>SUM(U69:U70)</f>
        <v>912250</v>
      </c>
      <c r="V68" s="294">
        <f t="shared" ref="V68:W68" si="154">SUM(V69:V70)</f>
        <v>100000</v>
      </c>
      <c r="W68" s="295">
        <f t="shared" si="154"/>
        <v>0</v>
      </c>
      <c r="X68" s="308">
        <f>SUM(X69:X70)</f>
        <v>-109000</v>
      </c>
      <c r="Y68" s="294">
        <f t="shared" ref="Y68:AA68" si="155">SUM(Y69:Y70)</f>
        <v>-100000</v>
      </c>
      <c r="Z68" s="294">
        <f t="shared" si="155"/>
        <v>-9000</v>
      </c>
      <c r="AA68" s="295">
        <f t="shared" si="155"/>
        <v>0</v>
      </c>
      <c r="AB68" s="296">
        <f>SUM(AB69:AB70)</f>
        <v>903250</v>
      </c>
      <c r="AC68" s="294">
        <f t="shared" ref="AC68:AE68" si="156">SUM(AC69:AC70)</f>
        <v>812250</v>
      </c>
      <c r="AD68" s="294">
        <f t="shared" si="156"/>
        <v>91000</v>
      </c>
      <c r="AE68" s="295">
        <f t="shared" si="156"/>
        <v>0</v>
      </c>
    </row>
    <row r="69" spans="1:31" ht="15.75" x14ac:dyDescent="0.25">
      <c r="A69" s="149"/>
      <c r="B69" s="311">
        <v>1</v>
      </c>
      <c r="C69" s="325" t="s">
        <v>234</v>
      </c>
      <c r="D69" s="296">
        <f>SUM(E69:G69)</f>
        <v>65265.939999999995</v>
      </c>
      <c r="E69" s="294">
        <f>'[1]6.Odpadové hospodárstvo'!$T$5</f>
        <v>7858.42</v>
      </c>
      <c r="F69" s="294">
        <f>'[1]6.Odpadové hospodárstvo'!$U$5</f>
        <v>57407.519999999997</v>
      </c>
      <c r="G69" s="307">
        <f>'[1]6.Odpadové hospodárstvo'!$V$5</f>
        <v>0</v>
      </c>
      <c r="H69" s="296">
        <f>SUM(I69:K69)</f>
        <v>46019.99</v>
      </c>
      <c r="I69" s="294">
        <f>'[2]6.Odpadové hospodárstvo'!$Q$5</f>
        <v>4199.99</v>
      </c>
      <c r="J69" s="294">
        <f>'[2]6.Odpadové hospodárstvo'!$R$5</f>
        <v>41820</v>
      </c>
      <c r="K69" s="295">
        <f>'[2]6.Odpadové hospodárstvo'!$S$5</f>
        <v>0</v>
      </c>
      <c r="L69" s="308">
        <f>SUM(M69:O69)</f>
        <v>103000</v>
      </c>
      <c r="M69" s="308">
        <f>'[2]6.Odpadové hospodárstvo'!$T$5</f>
        <v>3000</v>
      </c>
      <c r="N69" s="308">
        <f>'[2]6.Odpadové hospodárstvo'!$U$5</f>
        <v>100000</v>
      </c>
      <c r="O69" s="629">
        <f>'[2]6.Odpadové hospodárstvo'!$V$5</f>
        <v>0</v>
      </c>
      <c r="P69" s="296">
        <f>SUM(Q69:S69)</f>
        <v>103000</v>
      </c>
      <c r="Q69" s="294">
        <f>'[2]6.Odpadové hospodárstvo'!$W$5</f>
        <v>3000</v>
      </c>
      <c r="R69" s="294">
        <f>'[2]6.Odpadové hospodárstvo'!$X$5</f>
        <v>100000</v>
      </c>
      <c r="S69" s="307">
        <f>'[2]6.Odpadové hospodárstvo'!$Y$5</f>
        <v>0</v>
      </c>
      <c r="T69" s="296">
        <f>SUM(U69:W69)</f>
        <v>103000</v>
      </c>
      <c r="U69" s="294">
        <f>'[2]6.Odpadové hospodárstvo'!$Z$5</f>
        <v>3000</v>
      </c>
      <c r="V69" s="294">
        <f>'[2]6.Odpadové hospodárstvo'!$AA$5</f>
        <v>100000</v>
      </c>
      <c r="W69" s="295">
        <f>'[2]6.Odpadové hospodárstvo'!$AB$5</f>
        <v>0</v>
      </c>
      <c r="X69" s="308">
        <f>SUM(Y69:AA69)</f>
        <v>-9000</v>
      </c>
      <c r="Y69" s="294">
        <f>'[2]6.Odpadové hospodárstvo'!$AC$5</f>
        <v>0</v>
      </c>
      <c r="Z69" s="294">
        <f>'[2]6.Odpadové hospodárstvo'!$AD$5</f>
        <v>-9000</v>
      </c>
      <c r="AA69" s="295">
        <f>'[2]6.Odpadové hospodárstvo'!$AE$5</f>
        <v>0</v>
      </c>
      <c r="AB69" s="296">
        <f>SUM(AC69:AE69)</f>
        <v>94000</v>
      </c>
      <c r="AC69" s="294">
        <f>'[2]6.Odpadové hospodárstvo'!$AF$5</f>
        <v>3000</v>
      </c>
      <c r="AD69" s="294">
        <f>'[2]6.Odpadové hospodárstvo'!$AG$5</f>
        <v>91000</v>
      </c>
      <c r="AE69" s="295">
        <f>'[2]6.Odpadové hospodárstvo'!$AH$5</f>
        <v>0</v>
      </c>
    </row>
    <row r="70" spans="1:31" ht="15.75" x14ac:dyDescent="0.25">
      <c r="A70" s="149"/>
      <c r="B70" s="311">
        <v>2</v>
      </c>
      <c r="C70" s="313" t="s">
        <v>235</v>
      </c>
      <c r="D70" s="296">
        <f>SUM(E70:G70)</f>
        <v>614904.25</v>
      </c>
      <c r="E70" s="294">
        <f>'[1]6.Odpadové hospodárstvo'!$T$10</f>
        <v>614904.25</v>
      </c>
      <c r="F70" s="294">
        <f>'[1]6.Odpadové hospodárstvo'!$U$10</f>
        <v>0</v>
      </c>
      <c r="G70" s="307">
        <f>'[1]6.Odpadové hospodárstvo'!$V$10</f>
        <v>0</v>
      </c>
      <c r="H70" s="296">
        <f>SUM(I70:K70)</f>
        <v>792623.21</v>
      </c>
      <c r="I70" s="294">
        <f>'[2]6.Odpadové hospodárstvo'!$Q$10</f>
        <v>792623.21</v>
      </c>
      <c r="J70" s="294">
        <f>'[2]6.Odpadové hospodárstvo'!$R$10</f>
        <v>0</v>
      </c>
      <c r="K70" s="295">
        <f>'[2]6.Odpadové hospodárstvo'!$S$10</f>
        <v>0</v>
      </c>
      <c r="L70" s="308">
        <f>SUM(M70:O70)</f>
        <v>804400</v>
      </c>
      <c r="M70" s="308">
        <f>'[2]6.Odpadové hospodárstvo'!$T$10</f>
        <v>804400</v>
      </c>
      <c r="N70" s="308">
        <f>'[2]6.Odpadové hospodárstvo'!$U$10</f>
        <v>0</v>
      </c>
      <c r="O70" s="629">
        <f>'[2]6.Odpadové hospodárstvo'!$V$10</f>
        <v>0</v>
      </c>
      <c r="P70" s="296">
        <f>SUM(Q70:S70)</f>
        <v>955800</v>
      </c>
      <c r="Q70" s="294">
        <f>'[2]6.Odpadové hospodárstvo'!$W$10</f>
        <v>955800</v>
      </c>
      <c r="R70" s="294">
        <f>'[2]6.Odpadové hospodárstvo'!$X$10</f>
        <v>0</v>
      </c>
      <c r="S70" s="307">
        <f>'[2]6.Odpadové hospodárstvo'!$Y$10</f>
        <v>0</v>
      </c>
      <c r="T70" s="296">
        <f>SUM(U70:W70)</f>
        <v>909250</v>
      </c>
      <c r="U70" s="294">
        <f>'[2]6.Odpadové hospodárstvo'!$Z$10</f>
        <v>909250</v>
      </c>
      <c r="V70" s="294">
        <f>'[2]6.Odpadové hospodárstvo'!$AA$10</f>
        <v>0</v>
      </c>
      <c r="W70" s="295">
        <f>'[2]6.Odpadové hospodárstvo'!$AB$10</f>
        <v>0</v>
      </c>
      <c r="X70" s="308">
        <f>SUM(Y70:AA70)</f>
        <v>-100000</v>
      </c>
      <c r="Y70" s="294">
        <f>'[2]6.Odpadové hospodárstvo'!$AC$10</f>
        <v>-100000</v>
      </c>
      <c r="Z70" s="294">
        <f>'[2]6.Odpadové hospodárstvo'!$AD$10</f>
        <v>0</v>
      </c>
      <c r="AA70" s="295">
        <f>'[2]6.Odpadové hospodárstvo'!$AE$10</f>
        <v>0</v>
      </c>
      <c r="AB70" s="296">
        <f>SUM(AC70:AE70)</f>
        <v>809250</v>
      </c>
      <c r="AC70" s="294">
        <f>'[2]6.Odpadové hospodárstvo'!$AF$10</f>
        <v>809250</v>
      </c>
      <c r="AD70" s="294">
        <f>'[2]6.Odpadové hospodárstvo'!$AG$10</f>
        <v>0</v>
      </c>
      <c r="AE70" s="295">
        <f>'[2]6.Odpadové hospodárstvo'!$AH$10</f>
        <v>0</v>
      </c>
    </row>
    <row r="71" spans="1:31" ht="15.75" x14ac:dyDescent="0.25">
      <c r="A71" s="149"/>
      <c r="B71" s="324" t="s">
        <v>236</v>
      </c>
      <c r="C71" s="313" t="s">
        <v>237</v>
      </c>
      <c r="D71" s="296">
        <f>SUM(D72:D73)</f>
        <v>0</v>
      </c>
      <c r="E71" s="294">
        <f t="shared" ref="E71:G71" si="157">SUM(E72:E73)</f>
        <v>0</v>
      </c>
      <c r="F71" s="294">
        <f t="shared" si="157"/>
        <v>0</v>
      </c>
      <c r="G71" s="307">
        <f t="shared" si="157"/>
        <v>0</v>
      </c>
      <c r="H71" s="296">
        <f>SUM(H72:H73)</f>
        <v>0</v>
      </c>
      <c r="I71" s="294">
        <f t="shared" ref="I71:K71" si="158">SUM(I72:I73)</f>
        <v>0</v>
      </c>
      <c r="J71" s="294">
        <f t="shared" si="158"/>
        <v>0</v>
      </c>
      <c r="K71" s="295">
        <f t="shared" si="158"/>
        <v>0</v>
      </c>
      <c r="L71" s="308">
        <f>SUM(L72:L73)</f>
        <v>0</v>
      </c>
      <c r="M71" s="308">
        <f t="shared" ref="M71:O71" si="159">SUM(M72:M73)</f>
        <v>0</v>
      </c>
      <c r="N71" s="308">
        <f t="shared" si="159"/>
        <v>0</v>
      </c>
      <c r="O71" s="629">
        <f t="shared" si="159"/>
        <v>0</v>
      </c>
      <c r="P71" s="296">
        <f>SUM(P72:P73)</f>
        <v>0</v>
      </c>
      <c r="Q71" s="294">
        <f>SUM(Q72:Q73)</f>
        <v>0</v>
      </c>
      <c r="R71" s="294">
        <f t="shared" ref="R71:S71" si="160">SUM(R72:R73)</f>
        <v>0</v>
      </c>
      <c r="S71" s="307">
        <f t="shared" si="160"/>
        <v>0</v>
      </c>
      <c r="T71" s="296">
        <f>SUM(T72:T73)</f>
        <v>0</v>
      </c>
      <c r="U71" s="294">
        <f>SUM(U72:U73)</f>
        <v>0</v>
      </c>
      <c r="V71" s="294">
        <f t="shared" ref="V71:W71" si="161">SUM(V72:V73)</f>
        <v>0</v>
      </c>
      <c r="W71" s="295">
        <f t="shared" si="161"/>
        <v>0</v>
      </c>
      <c r="X71" s="308">
        <f>SUM(X72:X73)</f>
        <v>0</v>
      </c>
      <c r="Y71" s="294">
        <f t="shared" ref="Y71:AA71" si="162">SUM(Y72:Y73)</f>
        <v>0</v>
      </c>
      <c r="Z71" s="294">
        <f t="shared" si="162"/>
        <v>0</v>
      </c>
      <c r="AA71" s="295">
        <f t="shared" si="162"/>
        <v>0</v>
      </c>
      <c r="AB71" s="296">
        <f>SUM(AB72:AB73)</f>
        <v>0</v>
      </c>
      <c r="AC71" s="294">
        <f t="shared" ref="AC71:AE71" si="163">SUM(AC72:AC73)</f>
        <v>0</v>
      </c>
      <c r="AD71" s="294">
        <f t="shared" si="163"/>
        <v>0</v>
      </c>
      <c r="AE71" s="295">
        <f t="shared" si="163"/>
        <v>0</v>
      </c>
    </row>
    <row r="72" spans="1:31" ht="15.75" x14ac:dyDescent="0.25">
      <c r="A72" s="149"/>
      <c r="B72" s="311">
        <v>1</v>
      </c>
      <c r="C72" s="313" t="s">
        <v>238</v>
      </c>
      <c r="D72" s="296">
        <f>SUM(E72:G72)</f>
        <v>0</v>
      </c>
      <c r="E72" s="294">
        <f>'[1]6.Odpadové hospodárstvo'!$T$25</f>
        <v>0</v>
      </c>
      <c r="F72" s="294">
        <f>'[1]6.Odpadové hospodárstvo'!$U$25</f>
        <v>0</v>
      </c>
      <c r="G72" s="307">
        <f>'[1]6.Odpadové hospodárstvo'!$V$25</f>
        <v>0</v>
      </c>
      <c r="H72" s="296">
        <f>SUM(I72:K72)</f>
        <v>0</v>
      </c>
      <c r="I72" s="294">
        <f>'[2]6.Odpadové hospodárstvo'!$Q$25</f>
        <v>0</v>
      </c>
      <c r="J72" s="294">
        <f>'[2]6.Odpadové hospodárstvo'!$R$25</f>
        <v>0</v>
      </c>
      <c r="K72" s="295">
        <f>'[2]6.Odpadové hospodárstvo'!$S$25</f>
        <v>0</v>
      </c>
      <c r="L72" s="308">
        <f>SUM(M72:O72)</f>
        <v>0</v>
      </c>
      <c r="M72" s="308">
        <f>'[2]6.Odpadové hospodárstvo'!$T$25</f>
        <v>0</v>
      </c>
      <c r="N72" s="308">
        <f>'[2]6.Odpadové hospodárstvo'!$U$25</f>
        <v>0</v>
      </c>
      <c r="O72" s="629">
        <f>'[2]6.Odpadové hospodárstvo'!$V$25</f>
        <v>0</v>
      </c>
      <c r="P72" s="296">
        <f>SUM(Q72:S72)</f>
        <v>0</v>
      </c>
      <c r="Q72" s="294">
        <f>'[2]6.Odpadové hospodárstvo'!$W$25</f>
        <v>0</v>
      </c>
      <c r="R72" s="294">
        <f>'[2]6.Odpadové hospodárstvo'!$X$25</f>
        <v>0</v>
      </c>
      <c r="S72" s="307">
        <f>'[2]6.Odpadové hospodárstvo'!$Y$25</f>
        <v>0</v>
      </c>
      <c r="T72" s="296">
        <f>SUM(U72:W72)</f>
        <v>0</v>
      </c>
      <c r="U72" s="294">
        <f>'[2]6.Odpadové hospodárstvo'!$Z$25</f>
        <v>0</v>
      </c>
      <c r="V72" s="294">
        <f>'[2]6.Odpadové hospodárstvo'!$AA$25</f>
        <v>0</v>
      </c>
      <c r="W72" s="295">
        <f>'[2]6.Odpadové hospodárstvo'!$AB$25</f>
        <v>0</v>
      </c>
      <c r="X72" s="308">
        <f>SUM(Y72:AA72)</f>
        <v>0</v>
      </c>
      <c r="Y72" s="294">
        <f>'[2]6.Odpadové hospodárstvo'!$AC$25</f>
        <v>0</v>
      </c>
      <c r="Z72" s="294">
        <f>'[2]6.Odpadové hospodárstvo'!$AD$25</f>
        <v>0</v>
      </c>
      <c r="AA72" s="295">
        <f>'[2]6.Odpadové hospodárstvo'!$AE$25</f>
        <v>0</v>
      </c>
      <c r="AB72" s="296">
        <f>SUM(AC72:AE72)</f>
        <v>0</v>
      </c>
      <c r="AC72" s="294">
        <f>'[2]6.Odpadové hospodárstvo'!$AF$25</f>
        <v>0</v>
      </c>
      <c r="AD72" s="294">
        <f>'[2]6.Odpadové hospodárstvo'!$AG$25</f>
        <v>0</v>
      </c>
      <c r="AE72" s="295">
        <f>'[2]6.Odpadové hospodárstvo'!$AH$25</f>
        <v>0</v>
      </c>
    </row>
    <row r="73" spans="1:31" ht="15.75" x14ac:dyDescent="0.25">
      <c r="A73" s="149"/>
      <c r="B73" s="311">
        <v>2</v>
      </c>
      <c r="C73" s="325" t="s">
        <v>239</v>
      </c>
      <c r="D73" s="296">
        <f t="shared" ref="D73:D74" si="164">SUM(E73:G73)</f>
        <v>0</v>
      </c>
      <c r="E73" s="294">
        <f>'[1]6.Odpadové hospodárstvo'!$T$28</f>
        <v>0</v>
      </c>
      <c r="F73" s="294">
        <f>'[1]6.Odpadové hospodárstvo'!$U$28</f>
        <v>0</v>
      </c>
      <c r="G73" s="307">
        <f>'[1]6.Odpadové hospodárstvo'!$V$28</f>
        <v>0</v>
      </c>
      <c r="H73" s="296">
        <f t="shared" ref="H73:H74" si="165">SUM(I73:K73)</f>
        <v>0</v>
      </c>
      <c r="I73" s="294">
        <f>'[2]6.Odpadové hospodárstvo'!$Q$28</f>
        <v>0</v>
      </c>
      <c r="J73" s="294">
        <f>'[2]6.Odpadové hospodárstvo'!$R$28</f>
        <v>0</v>
      </c>
      <c r="K73" s="295">
        <f>'[2]6.Odpadové hospodárstvo'!$S$28</f>
        <v>0</v>
      </c>
      <c r="L73" s="308">
        <f t="shared" ref="L73:L74" si="166">SUM(M73:O73)</f>
        <v>0</v>
      </c>
      <c r="M73" s="308">
        <f>'[2]6.Odpadové hospodárstvo'!$T$28</f>
        <v>0</v>
      </c>
      <c r="N73" s="308">
        <f>'[2]6.Odpadové hospodárstvo'!$U$28</f>
        <v>0</v>
      </c>
      <c r="O73" s="629">
        <f>'[2]6.Odpadové hospodárstvo'!$V$28</f>
        <v>0</v>
      </c>
      <c r="P73" s="296">
        <f t="shared" ref="P73:P74" si="167">SUM(Q73:S73)</f>
        <v>0</v>
      </c>
      <c r="Q73" s="294">
        <f>'[2]6.Odpadové hospodárstvo'!$W$28</f>
        <v>0</v>
      </c>
      <c r="R73" s="294">
        <f>'[2]6.Odpadové hospodárstvo'!$X$28</f>
        <v>0</v>
      </c>
      <c r="S73" s="307">
        <f>'[2]6.Odpadové hospodárstvo'!$Y$28</f>
        <v>0</v>
      </c>
      <c r="T73" s="296">
        <f>SUM(U73:W73)</f>
        <v>0</v>
      </c>
      <c r="U73" s="294">
        <f>'[2]6.Odpadové hospodárstvo'!$Z$28</f>
        <v>0</v>
      </c>
      <c r="V73" s="294">
        <f>'[2]6.Odpadové hospodárstvo'!$AA$28</f>
        <v>0</v>
      </c>
      <c r="W73" s="295">
        <f>'[2]6.Odpadové hospodárstvo'!$AB$28</f>
        <v>0</v>
      </c>
      <c r="X73" s="308">
        <f t="shared" ref="X73:X74" si="168">SUM(Y73:AA73)</f>
        <v>0</v>
      </c>
      <c r="Y73" s="294">
        <f>'[2]6.Odpadové hospodárstvo'!$AC$28</f>
        <v>0</v>
      </c>
      <c r="Z73" s="294">
        <f>'[2]6.Odpadové hospodárstvo'!$AD$28</f>
        <v>0</v>
      </c>
      <c r="AA73" s="295">
        <f>'[2]6.Odpadové hospodárstvo'!$AE$28</f>
        <v>0</v>
      </c>
      <c r="AB73" s="296">
        <f t="shared" ref="AB73:AB74" si="169">SUM(AC73:AE73)</f>
        <v>0</v>
      </c>
      <c r="AC73" s="294">
        <f>'[2]6.Odpadové hospodárstvo'!$AF$28</f>
        <v>0</v>
      </c>
      <c r="AD73" s="294">
        <f>'[2]6.Odpadové hospodárstvo'!$AG$28</f>
        <v>0</v>
      </c>
      <c r="AE73" s="295">
        <f>'[2]6.Odpadové hospodárstvo'!$AH$28</f>
        <v>0</v>
      </c>
    </row>
    <row r="74" spans="1:31" ht="16.5" thickBot="1" x14ac:dyDescent="0.3">
      <c r="A74" s="149"/>
      <c r="B74" s="326" t="s">
        <v>240</v>
      </c>
      <c r="C74" s="327" t="s">
        <v>241</v>
      </c>
      <c r="D74" s="305">
        <f t="shared" si="164"/>
        <v>113332.84999999999</v>
      </c>
      <c r="E74" s="306">
        <f>'[1]6.Odpadové hospodárstvo'!$T$30</f>
        <v>113332.84999999999</v>
      </c>
      <c r="F74" s="306">
        <f>'[1]6.Odpadové hospodárstvo'!$U$30</f>
        <v>0</v>
      </c>
      <c r="G74" s="413">
        <f>'[1]6.Odpadové hospodárstvo'!$V$30</f>
        <v>0</v>
      </c>
      <c r="H74" s="305">
        <f t="shared" si="165"/>
        <v>122695.69</v>
      </c>
      <c r="I74" s="306">
        <f>'[2]6.Odpadové hospodárstvo'!$Q$30</f>
        <v>122695.69</v>
      </c>
      <c r="J74" s="306">
        <f>'[2]6.Odpadové hospodárstvo'!$R$30</f>
        <v>0</v>
      </c>
      <c r="K74" s="343">
        <f>'[2]6.Odpadové hospodárstvo'!$S$30</f>
        <v>0</v>
      </c>
      <c r="L74" s="631">
        <f t="shared" si="166"/>
        <v>123800</v>
      </c>
      <c r="M74" s="631">
        <f>'[2]6.Odpadové hospodárstvo'!$T$30</f>
        <v>123800</v>
      </c>
      <c r="N74" s="631">
        <f>'[2]6.Odpadové hospodárstvo'!$U$30</f>
        <v>0</v>
      </c>
      <c r="O74" s="633">
        <f>'[2]6.Odpadové hospodárstvo'!$V$30</f>
        <v>0</v>
      </c>
      <c r="P74" s="305">
        <f t="shared" si="167"/>
        <v>123800</v>
      </c>
      <c r="Q74" s="306">
        <f>'[2]6.Odpadové hospodárstvo'!$W$30</f>
        <v>123800</v>
      </c>
      <c r="R74" s="306">
        <f>'[2]6.Odpadové hospodárstvo'!$X$30</f>
        <v>0</v>
      </c>
      <c r="S74" s="413">
        <f>'[2]6.Odpadové hospodárstvo'!$Y$30</f>
        <v>0</v>
      </c>
      <c r="T74" s="305">
        <f>SUM(U74:W74)</f>
        <v>137950</v>
      </c>
      <c r="U74" s="306">
        <f>'[2]6.Odpadové hospodárstvo'!$Z$30</f>
        <v>137950</v>
      </c>
      <c r="V74" s="306">
        <f>'[2]6.Odpadové hospodárstvo'!$AA$30</f>
        <v>0</v>
      </c>
      <c r="W74" s="343">
        <f>'[2]6.Odpadové hospodárstvo'!$AB$30</f>
        <v>0</v>
      </c>
      <c r="X74" s="631">
        <f t="shared" si="168"/>
        <v>0</v>
      </c>
      <c r="Y74" s="306">
        <f>'[2]6.Odpadové hospodárstvo'!$AC$30</f>
        <v>0</v>
      </c>
      <c r="Z74" s="306">
        <f>'[2]6.Odpadové hospodárstvo'!$AD$30</f>
        <v>0</v>
      </c>
      <c r="AA74" s="343">
        <f>'[2]6.Odpadové hospodárstvo'!$AE$30</f>
        <v>0</v>
      </c>
      <c r="AB74" s="305">
        <f t="shared" si="169"/>
        <v>137950</v>
      </c>
      <c r="AC74" s="306">
        <f>'[2]6.Odpadové hospodárstvo'!$AF$30</f>
        <v>137950</v>
      </c>
      <c r="AD74" s="306">
        <f>'[2]6.Odpadové hospodárstvo'!$AG$30</f>
        <v>0</v>
      </c>
      <c r="AE74" s="343">
        <f>'[2]6.Odpadové hospodárstvo'!$AH$30</f>
        <v>0</v>
      </c>
    </row>
    <row r="75" spans="1:31" s="151" customFormat="1" ht="15.75" x14ac:dyDescent="0.25">
      <c r="B75" s="316" t="s">
        <v>242</v>
      </c>
      <c r="C75" s="317"/>
      <c r="D75" s="302">
        <f>D76+D84+D87</f>
        <v>1017274.38</v>
      </c>
      <c r="E75" s="303">
        <f t="shared" ref="E75:G75" si="170">E76+E84+E87</f>
        <v>552531.22</v>
      </c>
      <c r="F75" s="303">
        <f t="shared" si="170"/>
        <v>464743.16000000003</v>
      </c>
      <c r="G75" s="393">
        <f t="shared" si="170"/>
        <v>0</v>
      </c>
      <c r="H75" s="302">
        <f>H76+H84+H87</f>
        <v>441828.77</v>
      </c>
      <c r="I75" s="303">
        <f t="shared" ref="I75:K75" si="171">I76+I84+I87</f>
        <v>437063.57</v>
      </c>
      <c r="J75" s="303">
        <f t="shared" si="171"/>
        <v>4765.2</v>
      </c>
      <c r="K75" s="304">
        <f t="shared" si="171"/>
        <v>0</v>
      </c>
      <c r="L75" s="397">
        <f>L76+L84+L87</f>
        <v>3015600</v>
      </c>
      <c r="M75" s="397">
        <f t="shared" ref="M75:W75" si="172">M76+M84+M87</f>
        <v>424600</v>
      </c>
      <c r="N75" s="397">
        <f t="shared" si="172"/>
        <v>2591000</v>
      </c>
      <c r="O75" s="628">
        <f t="shared" si="172"/>
        <v>0</v>
      </c>
      <c r="P75" s="302">
        <f t="shared" si="172"/>
        <v>623490</v>
      </c>
      <c r="Q75" s="303">
        <f t="shared" si="172"/>
        <v>423490</v>
      </c>
      <c r="R75" s="303">
        <f t="shared" si="172"/>
        <v>200000</v>
      </c>
      <c r="S75" s="393">
        <f t="shared" si="172"/>
        <v>0</v>
      </c>
      <c r="T75" s="302">
        <f t="shared" si="172"/>
        <v>685090</v>
      </c>
      <c r="U75" s="303">
        <f t="shared" si="172"/>
        <v>485090</v>
      </c>
      <c r="V75" s="303">
        <f t="shared" si="172"/>
        <v>200000</v>
      </c>
      <c r="W75" s="304">
        <f t="shared" si="172"/>
        <v>0</v>
      </c>
      <c r="X75" s="397">
        <f>X76+X84+X87</f>
        <v>-50000</v>
      </c>
      <c r="Y75" s="303">
        <f t="shared" ref="Y75:AA75" si="173">Y76+Y84+Y87</f>
        <v>0</v>
      </c>
      <c r="Z75" s="303">
        <f t="shared" si="173"/>
        <v>-50000</v>
      </c>
      <c r="AA75" s="304">
        <f t="shared" si="173"/>
        <v>0</v>
      </c>
      <c r="AB75" s="302">
        <f>AB76+AB84+AB87</f>
        <v>635090</v>
      </c>
      <c r="AC75" s="303">
        <f t="shared" ref="AC75:AE75" si="174">AC76+AC84+AC87</f>
        <v>485090</v>
      </c>
      <c r="AD75" s="303">
        <f t="shared" si="174"/>
        <v>150000</v>
      </c>
      <c r="AE75" s="304">
        <f t="shared" si="174"/>
        <v>0</v>
      </c>
    </row>
    <row r="76" spans="1:31" ht="15.75" x14ac:dyDescent="0.25">
      <c r="A76" s="149"/>
      <c r="B76" s="324" t="s">
        <v>243</v>
      </c>
      <c r="C76" s="313" t="s">
        <v>244</v>
      </c>
      <c r="D76" s="296">
        <f>SUM(D77:D83)</f>
        <v>825031.88</v>
      </c>
      <c r="E76" s="294">
        <f t="shared" ref="E76:G76" si="175">SUM(E77:E83)</f>
        <v>486387.37999999995</v>
      </c>
      <c r="F76" s="294">
        <f t="shared" si="175"/>
        <v>338644.5</v>
      </c>
      <c r="G76" s="307">
        <f t="shared" si="175"/>
        <v>0</v>
      </c>
      <c r="H76" s="296">
        <f>SUM(H77:H83)</f>
        <v>415534.65</v>
      </c>
      <c r="I76" s="294">
        <f t="shared" ref="I76:K76" si="176">SUM(I77:I83)</f>
        <v>410769.45</v>
      </c>
      <c r="J76" s="294">
        <f t="shared" si="176"/>
        <v>4765.2</v>
      </c>
      <c r="K76" s="295">
        <f t="shared" si="176"/>
        <v>0</v>
      </c>
      <c r="L76" s="308">
        <f>SUM(L77:L83)</f>
        <v>604600</v>
      </c>
      <c r="M76" s="308">
        <f t="shared" ref="M76:O76" si="177">SUM(M77:M83)</f>
        <v>404600</v>
      </c>
      <c r="N76" s="308">
        <f t="shared" si="177"/>
        <v>200000</v>
      </c>
      <c r="O76" s="629">
        <f t="shared" si="177"/>
        <v>0</v>
      </c>
      <c r="P76" s="296">
        <f>SUM(P77:P83)</f>
        <v>603490</v>
      </c>
      <c r="Q76" s="294">
        <f>SUM(Q77:Q83)</f>
        <v>403490</v>
      </c>
      <c r="R76" s="294">
        <f t="shared" ref="R76:S76" si="178">SUM(R77:R83)</f>
        <v>200000</v>
      </c>
      <c r="S76" s="307">
        <f t="shared" si="178"/>
        <v>0</v>
      </c>
      <c r="T76" s="296">
        <f>SUM(T77:T83)</f>
        <v>655490</v>
      </c>
      <c r="U76" s="294">
        <f>SUM(U77:U83)</f>
        <v>455490</v>
      </c>
      <c r="V76" s="294">
        <f t="shared" ref="V76:W76" si="179">SUM(V77:V83)</f>
        <v>200000</v>
      </c>
      <c r="W76" s="295">
        <f t="shared" si="179"/>
        <v>0</v>
      </c>
      <c r="X76" s="308">
        <f>SUM(X77:X83)</f>
        <v>-50000</v>
      </c>
      <c r="Y76" s="294">
        <f t="shared" ref="Y76:AA76" si="180">SUM(Y77:Y83)</f>
        <v>0</v>
      </c>
      <c r="Z76" s="294">
        <f t="shared" si="180"/>
        <v>-50000</v>
      </c>
      <c r="AA76" s="295">
        <f t="shared" si="180"/>
        <v>0</v>
      </c>
      <c r="AB76" s="296">
        <f>SUM(AB77:AB83)</f>
        <v>605490</v>
      </c>
      <c r="AC76" s="294">
        <f t="shared" ref="AC76:AE76" si="181">SUM(AC77:AC83)</f>
        <v>455490</v>
      </c>
      <c r="AD76" s="294">
        <f t="shared" si="181"/>
        <v>150000</v>
      </c>
      <c r="AE76" s="295">
        <f t="shared" si="181"/>
        <v>0</v>
      </c>
    </row>
    <row r="77" spans="1:31" ht="15.75" x14ac:dyDescent="0.25">
      <c r="A77" s="149"/>
      <c r="B77" s="311">
        <v>1</v>
      </c>
      <c r="C77" s="313" t="s">
        <v>245</v>
      </c>
      <c r="D77" s="296">
        <f>SUM(E77:G77)</f>
        <v>0</v>
      </c>
      <c r="E77" s="294">
        <f>'[1]7.Komunikácie'!$T$5</f>
        <v>0</v>
      </c>
      <c r="F77" s="294">
        <f>'[1]7.Komunikácie'!$U$5</f>
        <v>0</v>
      </c>
      <c r="G77" s="307">
        <f>'[1]7.Komunikácie'!$V$5</f>
        <v>0</v>
      </c>
      <c r="H77" s="296">
        <f>SUM(I77:K77)</f>
        <v>0</v>
      </c>
      <c r="I77" s="294">
        <f>'[2]7.Komunikácie'!$Q$5</f>
        <v>0</v>
      </c>
      <c r="J77" s="294">
        <f>'[2]7.Komunikácie'!$R$5</f>
        <v>0</v>
      </c>
      <c r="K77" s="295">
        <f>'[2]7.Komunikácie'!$S$5</f>
        <v>0</v>
      </c>
      <c r="L77" s="308">
        <f>SUM(M77:O77)</f>
        <v>0</v>
      </c>
      <c r="M77" s="308">
        <f>'[2]7.Komunikácie'!$T$5</f>
        <v>0</v>
      </c>
      <c r="N77" s="308">
        <f>'[2]7.Komunikácie'!$U$5</f>
        <v>0</v>
      </c>
      <c r="O77" s="629">
        <f>'[2]7.Komunikácie'!$V$5</f>
        <v>0</v>
      </c>
      <c r="P77" s="296">
        <f>SUM(Q77:S77)</f>
        <v>0</v>
      </c>
      <c r="Q77" s="294">
        <f>'[2]7.Komunikácie'!$W$5</f>
        <v>0</v>
      </c>
      <c r="R77" s="294">
        <f>'[2]7.Komunikácie'!$X$5</f>
        <v>0</v>
      </c>
      <c r="S77" s="307">
        <f>'[2]7.Komunikácie'!$Y$5</f>
        <v>0</v>
      </c>
      <c r="T77" s="296">
        <f>SUM(U77:W77)</f>
        <v>0</v>
      </c>
      <c r="U77" s="294">
        <f>'[2]7.Komunikácie'!$Z$5</f>
        <v>0</v>
      </c>
      <c r="V77" s="294">
        <f>'[2]7.Komunikácie'!$AA$5</f>
        <v>0</v>
      </c>
      <c r="W77" s="295">
        <f>'[2]7.Komunikácie'!$AB$5</f>
        <v>0</v>
      </c>
      <c r="X77" s="308">
        <f>SUM(Y77:AA77)</f>
        <v>0</v>
      </c>
      <c r="Y77" s="294">
        <f>'[2]7.Komunikácie'!$AC$5</f>
        <v>0</v>
      </c>
      <c r="Z77" s="294">
        <f>'[2]7.Komunikácie'!$AD$5</f>
        <v>0</v>
      </c>
      <c r="AA77" s="295">
        <f>'[2]7.Komunikácie'!$AE$5</f>
        <v>0</v>
      </c>
      <c r="AB77" s="296">
        <f>SUM(AC77:AE77)</f>
        <v>0</v>
      </c>
      <c r="AC77" s="294">
        <f>'[2]7.Komunikácie'!$AF$5</f>
        <v>0</v>
      </c>
      <c r="AD77" s="294">
        <f>'[2]7.Komunikácie'!$AG$5</f>
        <v>0</v>
      </c>
      <c r="AE77" s="295">
        <f>'[2]7.Komunikácie'!$AH$5</f>
        <v>0</v>
      </c>
    </row>
    <row r="78" spans="1:31" ht="15.75" x14ac:dyDescent="0.25">
      <c r="A78" s="149"/>
      <c r="B78" s="311">
        <v>2</v>
      </c>
      <c r="C78" s="313" t="s">
        <v>246</v>
      </c>
      <c r="D78" s="296">
        <f t="shared" ref="D78:D83" si="182">SUM(E78:G78)</f>
        <v>338644.5</v>
      </c>
      <c r="E78" s="294">
        <f>'[1]7.Komunikácie'!$T$7</f>
        <v>0</v>
      </c>
      <c r="F78" s="294">
        <f>'[1]7.Komunikácie'!$U$7</f>
        <v>338644.5</v>
      </c>
      <c r="G78" s="307">
        <f>'[1]7.Komunikácie'!$V$7</f>
        <v>0</v>
      </c>
      <c r="H78" s="296">
        <f t="shared" ref="H78:H83" si="183">SUM(I78:K78)</f>
        <v>0</v>
      </c>
      <c r="I78" s="294">
        <f>'[2]7.Komunikácie'!$Q$7</f>
        <v>0</v>
      </c>
      <c r="J78" s="294">
        <f>'[2]7.Komunikácie'!$R$7</f>
        <v>0</v>
      </c>
      <c r="K78" s="295">
        <f>'[2]7.Komunikácie'!$S$7</f>
        <v>0</v>
      </c>
      <c r="L78" s="308">
        <f t="shared" ref="L78:L83" si="184">SUM(M78:O78)</f>
        <v>200000</v>
      </c>
      <c r="M78" s="308">
        <f>'[2]7.Komunikácie'!$T$7</f>
        <v>0</v>
      </c>
      <c r="N78" s="308">
        <f>'[2]7.Komunikácie'!$U$7</f>
        <v>200000</v>
      </c>
      <c r="O78" s="629">
        <f>'[2]7.Komunikácie'!$V$7</f>
        <v>0</v>
      </c>
      <c r="P78" s="296">
        <f t="shared" ref="P78:P83" si="185">SUM(Q78:S78)</f>
        <v>200000</v>
      </c>
      <c r="Q78" s="294">
        <f>'[2]7.Komunikácie'!$W$7</f>
        <v>0</v>
      </c>
      <c r="R78" s="294">
        <f>'[2]7.Komunikácie'!$X$7</f>
        <v>200000</v>
      </c>
      <c r="S78" s="307">
        <f>'[2]7.Komunikácie'!$Y$7</f>
        <v>0</v>
      </c>
      <c r="T78" s="296">
        <f t="shared" ref="T78:T83" si="186">SUM(U78:W78)</f>
        <v>200000</v>
      </c>
      <c r="U78" s="294">
        <f>'[2]7.Komunikácie'!$Z$7</f>
        <v>0</v>
      </c>
      <c r="V78" s="294">
        <f>'[2]7.Komunikácie'!$AA$7</f>
        <v>200000</v>
      </c>
      <c r="W78" s="295">
        <f>'[2]7.Komunikácie'!$AB$7</f>
        <v>0</v>
      </c>
      <c r="X78" s="308">
        <f t="shared" ref="X78:X83" si="187">SUM(Y78:AA78)</f>
        <v>-50000</v>
      </c>
      <c r="Y78" s="294">
        <f>'[2]7.Komunikácie'!$AC$7</f>
        <v>0</v>
      </c>
      <c r="Z78" s="294">
        <f>'[2]7.Komunikácie'!$AD$7</f>
        <v>-50000</v>
      </c>
      <c r="AA78" s="295">
        <f>'[2]7.Komunikácie'!$AE$7</f>
        <v>0</v>
      </c>
      <c r="AB78" s="296">
        <f t="shared" ref="AB78:AB83" si="188">SUM(AC78:AE78)</f>
        <v>150000</v>
      </c>
      <c r="AC78" s="294">
        <f>'[2]7.Komunikácie'!$AF$7</f>
        <v>0</v>
      </c>
      <c r="AD78" s="294">
        <f>'[2]7.Komunikácie'!$AG$7</f>
        <v>150000</v>
      </c>
      <c r="AE78" s="295">
        <f>'[2]7.Komunikácie'!$AH$7</f>
        <v>0</v>
      </c>
    </row>
    <row r="79" spans="1:31" ht="15.75" x14ac:dyDescent="0.25">
      <c r="A79" s="149"/>
      <c r="B79" s="311">
        <v>3</v>
      </c>
      <c r="C79" s="313" t="s">
        <v>247</v>
      </c>
      <c r="D79" s="296">
        <f t="shared" si="182"/>
        <v>139473.84</v>
      </c>
      <c r="E79" s="294">
        <f>'[1]7.Komunikácie'!$T$15</f>
        <v>139473.84</v>
      </c>
      <c r="F79" s="294">
        <f>'[1]7.Komunikácie'!$U$15</f>
        <v>0</v>
      </c>
      <c r="G79" s="307">
        <f>'[1]7.Komunikácie'!$V$15</f>
        <v>0</v>
      </c>
      <c r="H79" s="296">
        <f t="shared" si="183"/>
        <v>72217.679999999993</v>
      </c>
      <c r="I79" s="294">
        <f>'[2]7.Komunikácie'!$Q$10</f>
        <v>72217.679999999993</v>
      </c>
      <c r="J79" s="294">
        <f>'[2]7.Komunikácie'!$R$10</f>
        <v>0</v>
      </c>
      <c r="K79" s="295">
        <f>'[2]7.Komunikácie'!$S$10</f>
        <v>0</v>
      </c>
      <c r="L79" s="308">
        <f t="shared" si="184"/>
        <v>80000</v>
      </c>
      <c r="M79" s="308">
        <f>'[2]7.Komunikácie'!$T$10</f>
        <v>80000</v>
      </c>
      <c r="N79" s="308">
        <f>'[2]7.Komunikácie'!$U$10</f>
        <v>0</v>
      </c>
      <c r="O79" s="629">
        <f>'[2]7.Komunikácie'!$V$10</f>
        <v>0</v>
      </c>
      <c r="P79" s="296">
        <f t="shared" si="185"/>
        <v>80000</v>
      </c>
      <c r="Q79" s="294">
        <f>'[2]7.Komunikácie'!$W$10</f>
        <v>80000</v>
      </c>
      <c r="R79" s="294">
        <f>'[2]7.Komunikácie'!$X$10</f>
        <v>0</v>
      </c>
      <c r="S79" s="307">
        <f>'[2]7.Komunikácie'!$Y$10</f>
        <v>0</v>
      </c>
      <c r="T79" s="296">
        <f t="shared" si="186"/>
        <v>70000</v>
      </c>
      <c r="U79" s="294">
        <f>'[2]7.Komunikácie'!$Z$10</f>
        <v>70000</v>
      </c>
      <c r="V79" s="294">
        <f>'[2]7.Komunikácie'!$AA$10</f>
        <v>0</v>
      </c>
      <c r="W79" s="295">
        <f>'[2]7.Komunikácie'!$AB$10</f>
        <v>0</v>
      </c>
      <c r="X79" s="308">
        <f t="shared" si="187"/>
        <v>0</v>
      </c>
      <c r="Y79" s="294">
        <f>'[2]7.Komunikácie'!$AC$10</f>
        <v>0</v>
      </c>
      <c r="Z79" s="294">
        <f>'[2]7.Komunikácie'!$AD$10</f>
        <v>0</v>
      </c>
      <c r="AA79" s="295">
        <f>'[2]7.Komunikácie'!$AE$10</f>
        <v>0</v>
      </c>
      <c r="AB79" s="296">
        <f t="shared" si="188"/>
        <v>70000</v>
      </c>
      <c r="AC79" s="294">
        <f>'[2]7.Komunikácie'!$AF$10</f>
        <v>70000</v>
      </c>
      <c r="AD79" s="294">
        <f>'[2]7.Komunikácie'!$AG$10</f>
        <v>0</v>
      </c>
      <c r="AE79" s="295">
        <f>'[2]7.Komunikácie'!$AH$10</f>
        <v>0</v>
      </c>
    </row>
    <row r="80" spans="1:31" ht="15.75" x14ac:dyDescent="0.25">
      <c r="A80" s="149"/>
      <c r="B80" s="311">
        <v>4</v>
      </c>
      <c r="C80" s="313" t="s">
        <v>248</v>
      </c>
      <c r="D80" s="296">
        <f t="shared" si="182"/>
        <v>202120.95999999999</v>
      </c>
      <c r="E80" s="294">
        <f>'[1]7.Komunikácie'!$T$17</f>
        <v>202120.95999999999</v>
      </c>
      <c r="F80" s="294">
        <f>'[1]7.Komunikácie'!$U$17</f>
        <v>0</v>
      </c>
      <c r="G80" s="307">
        <f>'[1]7.Komunikácie'!$V$17</f>
        <v>0</v>
      </c>
      <c r="H80" s="296">
        <f t="shared" si="183"/>
        <v>223867.83</v>
      </c>
      <c r="I80" s="294">
        <f>'[2]7.Komunikácie'!$Q$12</f>
        <v>223867.83</v>
      </c>
      <c r="J80" s="294">
        <f>'[2]7.Komunikácie'!$R$12</f>
        <v>0</v>
      </c>
      <c r="K80" s="295">
        <f>'[2]7.Komunikácie'!$S$12</f>
        <v>0</v>
      </c>
      <c r="L80" s="308">
        <f t="shared" si="184"/>
        <v>200000</v>
      </c>
      <c r="M80" s="308">
        <f>'[2]7.Komunikácie'!$T$12</f>
        <v>200000</v>
      </c>
      <c r="N80" s="308">
        <f>'[2]7.Komunikácie'!$U$12</f>
        <v>0</v>
      </c>
      <c r="O80" s="629">
        <f>'[2]7.Komunikácie'!$V$12</f>
        <v>0</v>
      </c>
      <c r="P80" s="296">
        <f t="shared" si="185"/>
        <v>200000</v>
      </c>
      <c r="Q80" s="294">
        <f>'[2]7.Komunikácie'!$W$12</f>
        <v>200000</v>
      </c>
      <c r="R80" s="294">
        <f>'[2]7.Komunikácie'!$X$12</f>
        <v>0</v>
      </c>
      <c r="S80" s="307">
        <f>'[2]7.Komunikácie'!$Y$12</f>
        <v>0</v>
      </c>
      <c r="T80" s="296">
        <f t="shared" si="186"/>
        <v>263000</v>
      </c>
      <c r="U80" s="294">
        <f>'[2]7.Komunikácie'!$Z$12</f>
        <v>263000</v>
      </c>
      <c r="V80" s="294">
        <f>'[2]7.Komunikácie'!$AA$12</f>
        <v>0</v>
      </c>
      <c r="W80" s="295">
        <f>'[2]7.Komunikácie'!$AB$12</f>
        <v>0</v>
      </c>
      <c r="X80" s="308">
        <f t="shared" si="187"/>
        <v>0</v>
      </c>
      <c r="Y80" s="294">
        <f>'[2]7.Komunikácie'!$AC$12</f>
        <v>0</v>
      </c>
      <c r="Z80" s="294">
        <f>'[2]7.Komunikácie'!$AD$12</f>
        <v>0</v>
      </c>
      <c r="AA80" s="295">
        <f>'[2]7.Komunikácie'!$AE$12</f>
        <v>0</v>
      </c>
      <c r="AB80" s="296">
        <f t="shared" si="188"/>
        <v>263000</v>
      </c>
      <c r="AC80" s="294">
        <f>'[2]7.Komunikácie'!$AF$12</f>
        <v>263000</v>
      </c>
      <c r="AD80" s="294">
        <f>'[2]7.Komunikácie'!$AG$12</f>
        <v>0</v>
      </c>
      <c r="AE80" s="295">
        <f>'[2]7.Komunikácie'!$AH$12</f>
        <v>0</v>
      </c>
    </row>
    <row r="81" spans="1:31" ht="15.75" x14ac:dyDescent="0.25">
      <c r="A81" s="149"/>
      <c r="B81" s="311">
        <v>5</v>
      </c>
      <c r="C81" s="313" t="s">
        <v>249</v>
      </c>
      <c r="D81" s="296">
        <f t="shared" si="182"/>
        <v>86153.89</v>
      </c>
      <c r="E81" s="294">
        <f>'[1]7.Komunikácie'!$T$19</f>
        <v>86153.89</v>
      </c>
      <c r="F81" s="294">
        <f>'[1]7.Komunikácie'!$U$19</f>
        <v>0</v>
      </c>
      <c r="G81" s="307">
        <f>'[1]7.Komunikácie'!$V$19</f>
        <v>0</v>
      </c>
      <c r="H81" s="296">
        <f t="shared" si="183"/>
        <v>83457.27</v>
      </c>
      <c r="I81" s="294">
        <f>'[2]7.Komunikácie'!$Q$14</f>
        <v>78692.070000000007</v>
      </c>
      <c r="J81" s="294">
        <f>'[2]7.Komunikácie'!$R$14</f>
        <v>4765.2</v>
      </c>
      <c r="K81" s="295">
        <f>'[2]7.Komunikácie'!$S$14</f>
        <v>0</v>
      </c>
      <c r="L81" s="308">
        <f t="shared" si="184"/>
        <v>94600</v>
      </c>
      <c r="M81" s="308">
        <f>'[2]7.Komunikácie'!$T$14</f>
        <v>94600</v>
      </c>
      <c r="N81" s="308">
        <f>'[2]7.Komunikácie'!$U$14</f>
        <v>0</v>
      </c>
      <c r="O81" s="629">
        <f>'[2]7.Komunikácie'!$V$14</f>
        <v>0</v>
      </c>
      <c r="P81" s="296">
        <f t="shared" si="185"/>
        <v>93490</v>
      </c>
      <c r="Q81" s="294">
        <f>'[2]7.Komunikácie'!$W$14</f>
        <v>93490</v>
      </c>
      <c r="R81" s="294">
        <f>'[2]7.Komunikácie'!$X$14</f>
        <v>0</v>
      </c>
      <c r="S81" s="307">
        <f>'[2]7.Komunikácie'!$Y$14</f>
        <v>0</v>
      </c>
      <c r="T81" s="296">
        <f t="shared" si="186"/>
        <v>93490</v>
      </c>
      <c r="U81" s="294">
        <f>'[2]7.Komunikácie'!$Z$14</f>
        <v>93490</v>
      </c>
      <c r="V81" s="294">
        <f>'[2]7.Komunikácie'!$AA$14</f>
        <v>0</v>
      </c>
      <c r="W81" s="295">
        <f>'[2]7.Komunikácie'!$AB$14</f>
        <v>0</v>
      </c>
      <c r="X81" s="308">
        <f t="shared" si="187"/>
        <v>0</v>
      </c>
      <c r="Y81" s="294">
        <f>'[2]7.Komunikácie'!$AC$14</f>
        <v>0</v>
      </c>
      <c r="Z81" s="294">
        <f>'[2]7.Komunikácie'!$AD$14</f>
        <v>0</v>
      </c>
      <c r="AA81" s="295">
        <f>'[2]7.Komunikácie'!$AE$14</f>
        <v>0</v>
      </c>
      <c r="AB81" s="296">
        <f t="shared" si="188"/>
        <v>93490</v>
      </c>
      <c r="AC81" s="294">
        <f>'[2]7.Komunikácie'!$AF$14</f>
        <v>93490</v>
      </c>
      <c r="AD81" s="294">
        <f>'[2]7.Komunikácie'!$AG$14</f>
        <v>0</v>
      </c>
      <c r="AE81" s="295">
        <f>'[2]7.Komunikácie'!$AH$14</f>
        <v>0</v>
      </c>
    </row>
    <row r="82" spans="1:31" ht="15.75" x14ac:dyDescent="0.25">
      <c r="A82" s="149"/>
      <c r="B82" s="311">
        <v>5</v>
      </c>
      <c r="C82" s="313" t="s">
        <v>250</v>
      </c>
      <c r="D82" s="296">
        <f t="shared" si="182"/>
        <v>28517.279999999999</v>
      </c>
      <c r="E82" s="294">
        <f>'[1]7.Komunikácie'!$T$26</f>
        <v>28517.279999999999</v>
      </c>
      <c r="F82" s="294">
        <f>'[1]7.Komunikácie'!$U$26</f>
        <v>0</v>
      </c>
      <c r="G82" s="307">
        <f>'[1]7.Komunikácie'!$V$26</f>
        <v>0</v>
      </c>
      <c r="H82" s="296">
        <f t="shared" si="183"/>
        <v>33129.24</v>
      </c>
      <c r="I82" s="294">
        <f>'[2]7.Komunikácie'!$Q$21</f>
        <v>33129.24</v>
      </c>
      <c r="J82" s="294">
        <f>'[2]7.Komunikácie'!$R$21</f>
        <v>0</v>
      </c>
      <c r="K82" s="295">
        <f>'[2]7.Komunikácie'!$S$21</f>
        <v>0</v>
      </c>
      <c r="L82" s="308">
        <f t="shared" si="184"/>
        <v>20000</v>
      </c>
      <c r="M82" s="308">
        <f>'[2]7.Komunikácie'!$T$21</f>
        <v>20000</v>
      </c>
      <c r="N82" s="308">
        <f>'[2]7.Komunikácie'!$U$21</f>
        <v>0</v>
      </c>
      <c r="O82" s="629">
        <f>'[2]7.Komunikácie'!$V$21</f>
        <v>0</v>
      </c>
      <c r="P82" s="296">
        <f t="shared" si="185"/>
        <v>20000</v>
      </c>
      <c r="Q82" s="294">
        <f>'[2]7.Komunikácie'!$W$21</f>
        <v>20000</v>
      </c>
      <c r="R82" s="294">
        <f>'[2]7.Komunikácie'!$X$21</f>
        <v>0</v>
      </c>
      <c r="S82" s="307">
        <f>'[2]7.Komunikácie'!$Y$21</f>
        <v>0</v>
      </c>
      <c r="T82" s="296">
        <f t="shared" si="186"/>
        <v>20000</v>
      </c>
      <c r="U82" s="294">
        <f>'[2]7.Komunikácie'!$Z$21</f>
        <v>20000</v>
      </c>
      <c r="V82" s="294">
        <f>'[2]7.Komunikácie'!$AA$21</f>
        <v>0</v>
      </c>
      <c r="W82" s="295">
        <f>'[2]7.Komunikácie'!$AB$21</f>
        <v>0</v>
      </c>
      <c r="X82" s="308">
        <f t="shared" si="187"/>
        <v>0</v>
      </c>
      <c r="Y82" s="294">
        <f>'[2]7.Komunikácie'!$AC$21</f>
        <v>0</v>
      </c>
      <c r="Z82" s="294">
        <f>'[2]7.Komunikácie'!$AD$21</f>
        <v>0</v>
      </c>
      <c r="AA82" s="295">
        <f>'[2]7.Komunikácie'!$AE$21</f>
        <v>0</v>
      </c>
      <c r="AB82" s="296">
        <f t="shared" si="188"/>
        <v>20000</v>
      </c>
      <c r="AC82" s="294">
        <f>'[2]7.Komunikácie'!$AF$21</f>
        <v>20000</v>
      </c>
      <c r="AD82" s="294">
        <f>'[2]7.Komunikácie'!$AG$21</f>
        <v>0</v>
      </c>
      <c r="AE82" s="295">
        <f>'[2]7.Komunikácie'!$AH$21</f>
        <v>0</v>
      </c>
    </row>
    <row r="83" spans="1:31" ht="15.75" x14ac:dyDescent="0.25">
      <c r="A83" s="149"/>
      <c r="B83" s="311">
        <v>6</v>
      </c>
      <c r="C83" s="313" t="s">
        <v>251</v>
      </c>
      <c r="D83" s="296">
        <f t="shared" si="182"/>
        <v>30121.41</v>
      </c>
      <c r="E83" s="294">
        <f>'[1]7.Komunikácie'!$T$28</f>
        <v>30121.41</v>
      </c>
      <c r="F83" s="294">
        <f>'[1]7.Komunikácie'!$U$28</f>
        <v>0</v>
      </c>
      <c r="G83" s="307">
        <f>'[1]7.Komunikácie'!$V$28</f>
        <v>0</v>
      </c>
      <c r="H83" s="296">
        <f t="shared" si="183"/>
        <v>2862.63</v>
      </c>
      <c r="I83" s="294">
        <f>'[2]7.Komunikácie'!$Q$23</f>
        <v>2862.63</v>
      </c>
      <c r="J83" s="294">
        <f>'[2]7.Komunikácie'!$R$23</f>
        <v>0</v>
      </c>
      <c r="K83" s="295">
        <f>'[2]7.Komunikácie'!$S$23</f>
        <v>0</v>
      </c>
      <c r="L83" s="308">
        <f t="shared" si="184"/>
        <v>10000</v>
      </c>
      <c r="M83" s="308">
        <f>'[2]7.Komunikácie'!$T$23</f>
        <v>10000</v>
      </c>
      <c r="N83" s="308">
        <f>'[2]7.Komunikácie'!$U$23</f>
        <v>0</v>
      </c>
      <c r="O83" s="629">
        <f>'[2]7.Komunikácie'!$V$23</f>
        <v>0</v>
      </c>
      <c r="P83" s="296">
        <f t="shared" si="185"/>
        <v>10000</v>
      </c>
      <c r="Q83" s="294">
        <f>'[2]7.Komunikácie'!$W$23</f>
        <v>10000</v>
      </c>
      <c r="R83" s="294">
        <f>'[2]7.Komunikácie'!$X$23</f>
        <v>0</v>
      </c>
      <c r="S83" s="307">
        <f>'[2]7.Komunikácie'!$Y$23</f>
        <v>0</v>
      </c>
      <c r="T83" s="296">
        <f t="shared" si="186"/>
        <v>9000</v>
      </c>
      <c r="U83" s="294">
        <f>'[2]7.Komunikácie'!$Z$23</f>
        <v>9000</v>
      </c>
      <c r="V83" s="294">
        <f>'[2]7.Komunikácie'!$AA$23</f>
        <v>0</v>
      </c>
      <c r="W83" s="295">
        <f>'[2]7.Komunikácie'!$AB$23</f>
        <v>0</v>
      </c>
      <c r="X83" s="308">
        <f t="shared" si="187"/>
        <v>0</v>
      </c>
      <c r="Y83" s="294">
        <f>'[2]7.Komunikácie'!$AC$23</f>
        <v>0</v>
      </c>
      <c r="Z83" s="294">
        <f>'[2]7.Komunikácie'!$AD$23</f>
        <v>0</v>
      </c>
      <c r="AA83" s="295">
        <f>'[2]7.Komunikácie'!$AE$23</f>
        <v>0</v>
      </c>
      <c r="AB83" s="296">
        <f t="shared" si="188"/>
        <v>9000</v>
      </c>
      <c r="AC83" s="294">
        <f>'[2]7.Komunikácie'!$AF$23</f>
        <v>9000</v>
      </c>
      <c r="AD83" s="294">
        <f>'[2]7.Komunikácie'!$AG$23</f>
        <v>0</v>
      </c>
      <c r="AE83" s="295">
        <f>'[2]7.Komunikácie'!$AH$23</f>
        <v>0</v>
      </c>
    </row>
    <row r="84" spans="1:31" ht="15.75" x14ac:dyDescent="0.25">
      <c r="A84" s="149"/>
      <c r="B84" s="324" t="s">
        <v>252</v>
      </c>
      <c r="C84" s="313" t="s">
        <v>253</v>
      </c>
      <c r="D84" s="296">
        <f>SUM(D85:D86)</f>
        <v>192242.5</v>
      </c>
      <c r="E84" s="294">
        <f t="shared" ref="E84:G84" si="189">SUM(E85:E86)</f>
        <v>66143.839999999997</v>
      </c>
      <c r="F84" s="294">
        <f t="shared" si="189"/>
        <v>126098.66</v>
      </c>
      <c r="G84" s="307">
        <f t="shared" si="189"/>
        <v>0</v>
      </c>
      <c r="H84" s="296">
        <f>SUM(H85:H86)</f>
        <v>18444.12</v>
      </c>
      <c r="I84" s="294">
        <f t="shared" ref="I84:K84" si="190">SUM(I85:I86)</f>
        <v>18444.12</v>
      </c>
      <c r="J84" s="294">
        <f t="shared" si="190"/>
        <v>0</v>
      </c>
      <c r="K84" s="295">
        <f t="shared" si="190"/>
        <v>0</v>
      </c>
      <c r="L84" s="308">
        <f>SUM(L85:L86)</f>
        <v>20000</v>
      </c>
      <c r="M84" s="308">
        <f t="shared" ref="M84:O84" si="191">SUM(M85:M86)</f>
        <v>20000</v>
      </c>
      <c r="N84" s="308">
        <f t="shared" si="191"/>
        <v>0</v>
      </c>
      <c r="O84" s="629">
        <f t="shared" si="191"/>
        <v>0</v>
      </c>
      <c r="P84" s="296">
        <f>SUM(P85:P86)</f>
        <v>20000</v>
      </c>
      <c r="Q84" s="294">
        <f>SUM(Q85:Q86)</f>
        <v>20000</v>
      </c>
      <c r="R84" s="294">
        <f t="shared" ref="R84:S84" si="192">SUM(R85:R86)</f>
        <v>0</v>
      </c>
      <c r="S84" s="307">
        <f t="shared" si="192"/>
        <v>0</v>
      </c>
      <c r="T84" s="296">
        <f>SUM(T85:T86)</f>
        <v>29600</v>
      </c>
      <c r="U84" s="294">
        <f>SUM(U85:U86)</f>
        <v>29600</v>
      </c>
      <c r="V84" s="294">
        <f t="shared" ref="V84:W84" si="193">SUM(V85:V86)</f>
        <v>0</v>
      </c>
      <c r="W84" s="295">
        <f t="shared" si="193"/>
        <v>0</v>
      </c>
      <c r="X84" s="308">
        <f>SUM(X85:X86)</f>
        <v>0</v>
      </c>
      <c r="Y84" s="294">
        <f t="shared" ref="Y84:AA84" si="194">SUM(Y85:Y86)</f>
        <v>0</v>
      </c>
      <c r="Z84" s="294">
        <f t="shared" si="194"/>
        <v>0</v>
      </c>
      <c r="AA84" s="295">
        <f t="shared" si="194"/>
        <v>0</v>
      </c>
      <c r="AB84" s="296">
        <f>SUM(AB85:AB86)</f>
        <v>29600</v>
      </c>
      <c r="AC84" s="294">
        <f t="shared" ref="AC84:AE84" si="195">SUM(AC85:AC86)</f>
        <v>29600</v>
      </c>
      <c r="AD84" s="294">
        <f t="shared" si="195"/>
        <v>0</v>
      </c>
      <c r="AE84" s="295">
        <f t="shared" si="195"/>
        <v>0</v>
      </c>
    </row>
    <row r="85" spans="1:31" ht="15.75" x14ac:dyDescent="0.25">
      <c r="A85" s="149"/>
      <c r="B85" s="311">
        <v>1</v>
      </c>
      <c r="C85" s="313" t="s">
        <v>254</v>
      </c>
      <c r="D85" s="296">
        <f>SUM(E85:G85)</f>
        <v>76466.899999999994</v>
      </c>
      <c r="E85" s="294">
        <f>'[1]7.Komunikácie'!$T$31</f>
        <v>294</v>
      </c>
      <c r="F85" s="294">
        <f>'[1]7.Komunikácie'!$U$31</f>
        <v>76172.899999999994</v>
      </c>
      <c r="G85" s="307">
        <f>'[1]7.Komunikácie'!$V$31</f>
        <v>0</v>
      </c>
      <c r="H85" s="296">
        <f>SUM(I85:K85)</f>
        <v>0</v>
      </c>
      <c r="I85" s="294">
        <f>'[2]7.Komunikácie'!$Q$26</f>
        <v>0</v>
      </c>
      <c r="J85" s="294">
        <f>'[2]7.Komunikácie'!$R$26</f>
        <v>0</v>
      </c>
      <c r="K85" s="295">
        <f>'[2]7.Komunikácie'!$S$26</f>
        <v>0</v>
      </c>
      <c r="L85" s="308">
        <f>SUM(M85:O85)</f>
        <v>0</v>
      </c>
      <c r="M85" s="308">
        <f>'[2]7.Komunikácie'!$T$26</f>
        <v>0</v>
      </c>
      <c r="N85" s="308">
        <f>'[2]7.Komunikácie'!$U$26</f>
        <v>0</v>
      </c>
      <c r="O85" s="629">
        <f>'[2]7.Komunikácie'!$V$26</f>
        <v>0</v>
      </c>
      <c r="P85" s="296">
        <f>SUM(Q85:S85)</f>
        <v>0</v>
      </c>
      <c r="Q85" s="294">
        <f>'[2]7.Komunikácie'!$W$26</f>
        <v>0</v>
      </c>
      <c r="R85" s="294">
        <f>'[2]7.Komunikácie'!$X$26</f>
        <v>0</v>
      </c>
      <c r="S85" s="307">
        <f>'[2]7.Komunikácie'!$Y$26</f>
        <v>0</v>
      </c>
      <c r="T85" s="296">
        <f>SUM(U85:W85)</f>
        <v>0</v>
      </c>
      <c r="U85" s="294">
        <f>'[2]7.Komunikácie'!$Z$26</f>
        <v>0</v>
      </c>
      <c r="V85" s="294">
        <f>'[2]7.Komunikácie'!$AA$26</f>
        <v>0</v>
      </c>
      <c r="W85" s="295">
        <f>'[2]7.Komunikácie'!$AB$26</f>
        <v>0</v>
      </c>
      <c r="X85" s="308">
        <f>SUM(Y85:AA85)</f>
        <v>0</v>
      </c>
      <c r="Y85" s="294">
        <f>'[2]7.Komunikácie'!$AC$26</f>
        <v>0</v>
      </c>
      <c r="Z85" s="294">
        <f>'[2]7.Komunikácie'!$AD$26</f>
        <v>0</v>
      </c>
      <c r="AA85" s="295">
        <f>'[2]7.Komunikácie'!$AE$26</f>
        <v>0</v>
      </c>
      <c r="AB85" s="296">
        <f>SUM(AC85:AE85)</f>
        <v>0</v>
      </c>
      <c r="AC85" s="294">
        <f>'[2]7.Komunikácie'!$AF$26</f>
        <v>0</v>
      </c>
      <c r="AD85" s="294">
        <f>'[2]7.Komunikácie'!$AG$26</f>
        <v>0</v>
      </c>
      <c r="AE85" s="295">
        <f>'[2]7.Komunikácie'!$AH$26</f>
        <v>0</v>
      </c>
    </row>
    <row r="86" spans="1:31" ht="15.75" x14ac:dyDescent="0.25">
      <c r="A86" s="149"/>
      <c r="B86" s="311">
        <v>2</v>
      </c>
      <c r="C86" s="313" t="s">
        <v>255</v>
      </c>
      <c r="D86" s="296">
        <f>SUM(E86:G86)</f>
        <v>115775.6</v>
      </c>
      <c r="E86" s="294">
        <f>'[1]7.Komunikácie'!$T$33</f>
        <v>65849.84</v>
      </c>
      <c r="F86" s="294">
        <f>'[1]7.Komunikácie'!$U$33</f>
        <v>49925.760000000002</v>
      </c>
      <c r="G86" s="307">
        <f>'[1]7.Komunikácie'!$V$33</f>
        <v>0</v>
      </c>
      <c r="H86" s="296">
        <f>SUM(I86:K86)</f>
        <v>18444.12</v>
      </c>
      <c r="I86" s="294">
        <f>'[2]7.Komunikácie'!$Q$28</f>
        <v>18444.12</v>
      </c>
      <c r="J86" s="294">
        <f>'[2]7.Komunikácie'!$R$28</f>
        <v>0</v>
      </c>
      <c r="K86" s="295">
        <f>'[2]7.Komunikácie'!$S$28</f>
        <v>0</v>
      </c>
      <c r="L86" s="308">
        <f>SUM(M86:O86)</f>
        <v>20000</v>
      </c>
      <c r="M86" s="308">
        <f>'[2]7.Komunikácie'!$T$28</f>
        <v>20000</v>
      </c>
      <c r="N86" s="308">
        <f>'[2]7.Komunikácie'!$U$28</f>
        <v>0</v>
      </c>
      <c r="O86" s="629">
        <f>'[2]7.Komunikácie'!$V$28</f>
        <v>0</v>
      </c>
      <c r="P86" s="296">
        <f>SUM(Q86:S86)</f>
        <v>20000</v>
      </c>
      <c r="Q86" s="294">
        <f>'[2]7.Komunikácie'!$W$28</f>
        <v>20000</v>
      </c>
      <c r="R86" s="294">
        <f>'[2]7.Komunikácie'!$X$28</f>
        <v>0</v>
      </c>
      <c r="S86" s="307">
        <f>'[2]7.Komunikácie'!$Y$28</f>
        <v>0</v>
      </c>
      <c r="T86" s="296">
        <f>SUM(U86:W86)</f>
        <v>29600</v>
      </c>
      <c r="U86" s="294">
        <f>'[2]7.Komunikácie'!$Z$28</f>
        <v>29600</v>
      </c>
      <c r="V86" s="294">
        <f>'[2]7.Komunikácie'!$AA$28</f>
        <v>0</v>
      </c>
      <c r="W86" s="295">
        <f>'[2]7.Komunikácie'!$AB$28</f>
        <v>0</v>
      </c>
      <c r="X86" s="308">
        <f>SUM(Y86:AA86)</f>
        <v>0</v>
      </c>
      <c r="Y86" s="294">
        <f>'[2]7.Komunikácie'!$AC$28</f>
        <v>0</v>
      </c>
      <c r="Z86" s="294">
        <f>'[2]7.Komunikácie'!$AD$28</f>
        <v>0</v>
      </c>
      <c r="AA86" s="295">
        <f>'[2]7.Komunikácie'!$AE$28</f>
        <v>0</v>
      </c>
      <c r="AB86" s="296">
        <f>SUM(AC86:AE86)</f>
        <v>29600</v>
      </c>
      <c r="AC86" s="294">
        <f>'[2]7.Komunikácie'!$AF$28</f>
        <v>29600</v>
      </c>
      <c r="AD86" s="294">
        <f>'[2]7.Komunikácie'!$AG$28</f>
        <v>0</v>
      </c>
      <c r="AE86" s="295">
        <f>'[2]7.Komunikácie'!$AH$28</f>
        <v>0</v>
      </c>
    </row>
    <row r="87" spans="1:31" ht="15.75" outlineLevel="1" x14ac:dyDescent="0.25">
      <c r="A87" s="149"/>
      <c r="B87" s="324" t="s">
        <v>256</v>
      </c>
      <c r="C87" s="313" t="s">
        <v>257</v>
      </c>
      <c r="D87" s="296">
        <f>SUM(D88:D89)</f>
        <v>0</v>
      </c>
      <c r="E87" s="294">
        <f t="shared" ref="E87:G87" si="196">SUM(E88:E89)</f>
        <v>0</v>
      </c>
      <c r="F87" s="294">
        <f t="shared" si="196"/>
        <v>0</v>
      </c>
      <c r="G87" s="307">
        <f t="shared" si="196"/>
        <v>0</v>
      </c>
      <c r="H87" s="296">
        <f>SUM(H88:H89)</f>
        <v>7850</v>
      </c>
      <c r="I87" s="294">
        <f t="shared" ref="I87:K87" si="197">SUM(I88:I89)</f>
        <v>7850</v>
      </c>
      <c r="J87" s="294">
        <f t="shared" si="197"/>
        <v>0</v>
      </c>
      <c r="K87" s="295">
        <f t="shared" si="197"/>
        <v>0</v>
      </c>
      <c r="L87" s="308">
        <f>SUM(L88:L89)</f>
        <v>2391000</v>
      </c>
      <c r="M87" s="308">
        <f t="shared" ref="M87:O87" si="198">SUM(M88:M89)</f>
        <v>0</v>
      </c>
      <c r="N87" s="308">
        <f t="shared" si="198"/>
        <v>2391000</v>
      </c>
      <c r="O87" s="629">
        <f t="shared" si="198"/>
        <v>0</v>
      </c>
      <c r="P87" s="296">
        <f>SUM(P88:P89)</f>
        <v>0</v>
      </c>
      <c r="Q87" s="294">
        <f>SUM(Q88:Q89)</f>
        <v>0</v>
      </c>
      <c r="R87" s="294">
        <f t="shared" ref="R87:S87" si="199">SUM(R88:R89)</f>
        <v>0</v>
      </c>
      <c r="S87" s="307">
        <f t="shared" si="199"/>
        <v>0</v>
      </c>
      <c r="T87" s="296">
        <f>SUM(T88:T89)</f>
        <v>0</v>
      </c>
      <c r="U87" s="294">
        <f>SUM(U88:U89)</f>
        <v>0</v>
      </c>
      <c r="V87" s="294">
        <f t="shared" ref="V87:W87" si="200">SUM(V88:V89)</f>
        <v>0</v>
      </c>
      <c r="W87" s="295">
        <f t="shared" si="200"/>
        <v>0</v>
      </c>
      <c r="X87" s="308">
        <f>SUM(X88:X89)</f>
        <v>0</v>
      </c>
      <c r="Y87" s="294">
        <f t="shared" ref="Y87:AA87" si="201">SUM(Y88:Y89)</f>
        <v>0</v>
      </c>
      <c r="Z87" s="294">
        <f t="shared" si="201"/>
        <v>0</v>
      </c>
      <c r="AA87" s="295">
        <f t="shared" si="201"/>
        <v>0</v>
      </c>
      <c r="AB87" s="296">
        <f>SUM(AB88:AB89)</f>
        <v>0</v>
      </c>
      <c r="AC87" s="294">
        <f t="shared" ref="AC87:AE87" si="202">SUM(AC88:AC89)</f>
        <v>0</v>
      </c>
      <c r="AD87" s="294">
        <f t="shared" si="202"/>
        <v>0</v>
      </c>
      <c r="AE87" s="295">
        <f t="shared" si="202"/>
        <v>0</v>
      </c>
    </row>
    <row r="88" spans="1:31" ht="15.75" outlineLevel="1" x14ac:dyDescent="0.25">
      <c r="A88" s="149"/>
      <c r="B88" s="311">
        <v>1</v>
      </c>
      <c r="C88" s="313" t="s">
        <v>258</v>
      </c>
      <c r="D88" s="296">
        <f>SUM(E88:G88)</f>
        <v>0</v>
      </c>
      <c r="E88" s="294">
        <f>'[1]7.Komunikácie'!$T$36</f>
        <v>0</v>
      </c>
      <c r="F88" s="294">
        <f>'[1]7.Komunikácie'!$U$36</f>
        <v>0</v>
      </c>
      <c r="G88" s="307">
        <f>'[1]7.Komunikácie'!$V$36</f>
        <v>0</v>
      </c>
      <c r="H88" s="296">
        <f>SUM(I88:K88)</f>
        <v>7850</v>
      </c>
      <c r="I88" s="294">
        <f>'[2]7.Komunikácie'!$Q$31</f>
        <v>7850</v>
      </c>
      <c r="J88" s="294">
        <f>'[2]7.Komunikácie'!$R$31</f>
        <v>0</v>
      </c>
      <c r="K88" s="295">
        <f>'[2]7.Komunikácie'!$S$31</f>
        <v>0</v>
      </c>
      <c r="L88" s="308">
        <f>SUM(M88:O88)</f>
        <v>2391000</v>
      </c>
      <c r="M88" s="308">
        <f>'[2]7.Komunikácie'!$T$31</f>
        <v>0</v>
      </c>
      <c r="N88" s="308">
        <f>'[2]7.Komunikácie'!$U$31</f>
        <v>2391000</v>
      </c>
      <c r="O88" s="629">
        <f>'[2]7.Komunikácie'!$V$31</f>
        <v>0</v>
      </c>
      <c r="P88" s="296">
        <f>SUM(Q88:S88)</f>
        <v>0</v>
      </c>
      <c r="Q88" s="294">
        <f>'[2]7.Komunikácie'!$W$31</f>
        <v>0</v>
      </c>
      <c r="R88" s="294">
        <f>'[2]7.Komunikácie'!$X$31</f>
        <v>0</v>
      </c>
      <c r="S88" s="307">
        <f>'[2]7.Komunikácie'!$Y$31</f>
        <v>0</v>
      </c>
      <c r="T88" s="296">
        <f>SUM(U88:W88)</f>
        <v>0</v>
      </c>
      <c r="U88" s="294">
        <f>'[2]7.Komunikácie'!$Z$31</f>
        <v>0</v>
      </c>
      <c r="V88" s="294">
        <f>'[2]7.Komunikácie'!$AA$31</f>
        <v>0</v>
      </c>
      <c r="W88" s="295">
        <f>'[2]7.Komunikácie'!$AB$31</f>
        <v>0</v>
      </c>
      <c r="X88" s="308">
        <f>SUM(Y88:AA88)</f>
        <v>0</v>
      </c>
      <c r="Y88" s="294">
        <f>'[2]7.Komunikácie'!$AC$31</f>
        <v>0</v>
      </c>
      <c r="Z88" s="294">
        <f>'[2]7.Komunikácie'!$AD$31</f>
        <v>0</v>
      </c>
      <c r="AA88" s="295">
        <f>'[2]7.Komunikácie'!$AE$31</f>
        <v>0</v>
      </c>
      <c r="AB88" s="296">
        <f>SUM(AC88:AE88)</f>
        <v>0</v>
      </c>
      <c r="AC88" s="294">
        <f>'[2]7.Komunikácie'!$AF$31</f>
        <v>0</v>
      </c>
      <c r="AD88" s="294">
        <f>'[2]7.Komunikácie'!$AG$31</f>
        <v>0</v>
      </c>
      <c r="AE88" s="295">
        <f>'[2]7.Komunikácie'!$AH$31</f>
        <v>0</v>
      </c>
    </row>
    <row r="89" spans="1:31" ht="16.5" outlineLevel="1" thickBot="1" x14ac:dyDescent="0.3">
      <c r="A89" s="149"/>
      <c r="B89" s="314">
        <v>2</v>
      </c>
      <c r="C89" s="315" t="s">
        <v>259</v>
      </c>
      <c r="D89" s="305">
        <f>SUM(E89:G89)</f>
        <v>0</v>
      </c>
      <c r="E89" s="306">
        <f>'[1]7.Komunikácie'!$T$39</f>
        <v>0</v>
      </c>
      <c r="F89" s="306">
        <f>'[1]7.Komunikácie'!$U$39</f>
        <v>0</v>
      </c>
      <c r="G89" s="413">
        <f>'[1]7.Komunikácie'!$V$39</f>
        <v>0</v>
      </c>
      <c r="H89" s="305">
        <f>SUM(I89:K89)</f>
        <v>0</v>
      </c>
      <c r="I89" s="306">
        <f>'[2]7.Komunikácie'!$Q$34</f>
        <v>0</v>
      </c>
      <c r="J89" s="306">
        <f>'[2]7.Komunikácie'!$R$34</f>
        <v>0</v>
      </c>
      <c r="K89" s="343">
        <f>'[2]7.Komunikácie'!$S$34</f>
        <v>0</v>
      </c>
      <c r="L89" s="631">
        <f>SUM(M89:O89)</f>
        <v>0</v>
      </c>
      <c r="M89" s="631">
        <f>'[2]7.Komunikácie'!$T$34</f>
        <v>0</v>
      </c>
      <c r="N89" s="631">
        <f>'[2]7.Komunikácie'!$U$34</f>
        <v>0</v>
      </c>
      <c r="O89" s="633">
        <f>'[2]7.Komunikácie'!$V$34</f>
        <v>0</v>
      </c>
      <c r="P89" s="305">
        <f>SUM(Q89:S89)</f>
        <v>0</v>
      </c>
      <c r="Q89" s="306">
        <f>'[2]7.Komunikácie'!$W$34</f>
        <v>0</v>
      </c>
      <c r="R89" s="306">
        <f>'[2]7.Komunikácie'!$X$34</f>
        <v>0</v>
      </c>
      <c r="S89" s="413">
        <f>'[2]7.Komunikácie'!$Y$34</f>
        <v>0</v>
      </c>
      <c r="T89" s="305">
        <f>SUM(U89:W89)</f>
        <v>0</v>
      </c>
      <c r="U89" s="306">
        <f>'[2]7.Komunikácie'!$Z$34</f>
        <v>0</v>
      </c>
      <c r="V89" s="306">
        <f>'[2]7.Komunikácie'!$AA$34</f>
        <v>0</v>
      </c>
      <c r="W89" s="343">
        <f>'[2]7.Komunikácie'!$AB$34</f>
        <v>0</v>
      </c>
      <c r="X89" s="631">
        <f>SUM(Y89:AA89)</f>
        <v>0</v>
      </c>
      <c r="Y89" s="306">
        <f>'[2]7.Komunikácie'!$AC$34</f>
        <v>0</v>
      </c>
      <c r="Z89" s="306">
        <f>'[2]7.Komunikácie'!$AD$34</f>
        <v>0</v>
      </c>
      <c r="AA89" s="343">
        <f>'[2]7.Komunikácie'!$AE$34</f>
        <v>0</v>
      </c>
      <c r="AB89" s="305">
        <f>SUM(AC89:AE89)</f>
        <v>0</v>
      </c>
      <c r="AC89" s="306">
        <f>'[2]7.Komunikácie'!$AF$34</f>
        <v>0</v>
      </c>
      <c r="AD89" s="306">
        <f>'[2]7.Komunikácie'!$AG$34</f>
        <v>0</v>
      </c>
      <c r="AE89" s="343">
        <f>'[2]7.Komunikácie'!$AH$34</f>
        <v>0</v>
      </c>
    </row>
    <row r="90" spans="1:31" s="151" customFormat="1" ht="15.75" x14ac:dyDescent="0.25">
      <c r="B90" s="316" t="s">
        <v>260</v>
      </c>
      <c r="C90" s="317"/>
      <c r="D90" s="302">
        <f>D91+D92</f>
        <v>169999.69</v>
      </c>
      <c r="E90" s="303">
        <f t="shared" ref="E90:G90" si="203">E91+E92</f>
        <v>169999.69</v>
      </c>
      <c r="F90" s="303">
        <f t="shared" si="203"/>
        <v>0</v>
      </c>
      <c r="G90" s="393">
        <f t="shared" si="203"/>
        <v>0</v>
      </c>
      <c r="H90" s="302">
        <f>H91+H92</f>
        <v>166378.29999999999</v>
      </c>
      <c r="I90" s="303">
        <f t="shared" ref="I90:K90" si="204">I91+I92</f>
        <v>166378.29999999999</v>
      </c>
      <c r="J90" s="303">
        <f t="shared" si="204"/>
        <v>0</v>
      </c>
      <c r="K90" s="304">
        <f t="shared" si="204"/>
        <v>0</v>
      </c>
      <c r="L90" s="397">
        <f>L91+L92</f>
        <v>152000</v>
      </c>
      <c r="M90" s="397">
        <f t="shared" ref="M90:W90" si="205">M91+M92</f>
        <v>152000</v>
      </c>
      <c r="N90" s="397">
        <f t="shared" si="205"/>
        <v>0</v>
      </c>
      <c r="O90" s="628">
        <f t="shared" si="205"/>
        <v>0</v>
      </c>
      <c r="P90" s="302">
        <f t="shared" si="205"/>
        <v>152000</v>
      </c>
      <c r="Q90" s="303">
        <f t="shared" si="205"/>
        <v>152000</v>
      </c>
      <c r="R90" s="303">
        <f t="shared" si="205"/>
        <v>0</v>
      </c>
      <c r="S90" s="393">
        <f t="shared" si="205"/>
        <v>0</v>
      </c>
      <c r="T90" s="302">
        <f t="shared" si="205"/>
        <v>150000</v>
      </c>
      <c r="U90" s="303">
        <f t="shared" si="205"/>
        <v>150000</v>
      </c>
      <c r="V90" s="303">
        <f t="shared" si="205"/>
        <v>0</v>
      </c>
      <c r="W90" s="304">
        <f t="shared" si="205"/>
        <v>0</v>
      </c>
      <c r="X90" s="397">
        <f>X91+X92</f>
        <v>0</v>
      </c>
      <c r="Y90" s="303">
        <f t="shared" ref="Y90:AA90" si="206">Y91+Y92</f>
        <v>0</v>
      </c>
      <c r="Z90" s="303">
        <f t="shared" si="206"/>
        <v>0</v>
      </c>
      <c r="AA90" s="304">
        <f t="shared" si="206"/>
        <v>0</v>
      </c>
      <c r="AB90" s="302">
        <f>AB91+AB92</f>
        <v>150000</v>
      </c>
      <c r="AC90" s="303">
        <f t="shared" ref="AC90:AE90" si="207">AC91+AC92</f>
        <v>150000</v>
      </c>
      <c r="AD90" s="303">
        <f t="shared" si="207"/>
        <v>0</v>
      </c>
      <c r="AE90" s="304">
        <f t="shared" si="207"/>
        <v>0</v>
      </c>
    </row>
    <row r="91" spans="1:31" ht="15.75" x14ac:dyDescent="0.25">
      <c r="A91" s="149"/>
      <c r="B91" s="324" t="s">
        <v>261</v>
      </c>
      <c r="C91" s="313" t="s">
        <v>262</v>
      </c>
      <c r="D91" s="296">
        <f>SUM(E91:G91)</f>
        <v>169999.69</v>
      </c>
      <c r="E91" s="294">
        <f>'[1]8.Doprava'!$T$4</f>
        <v>169999.69</v>
      </c>
      <c r="F91" s="294">
        <f>'[1]8.Doprava'!$U$4</f>
        <v>0</v>
      </c>
      <c r="G91" s="307">
        <f>'[1]8.Doprava'!$V$4</f>
        <v>0</v>
      </c>
      <c r="H91" s="296">
        <f>SUM(I91:K91)</f>
        <v>166378.29999999999</v>
      </c>
      <c r="I91" s="294">
        <f>'[2]8.Doprava'!$Q$4</f>
        <v>166378.29999999999</v>
      </c>
      <c r="J91" s="294">
        <f>'[2]8.Doprava'!$R$4</f>
        <v>0</v>
      </c>
      <c r="K91" s="295">
        <f>'[2]8.Doprava'!$S$4</f>
        <v>0</v>
      </c>
      <c r="L91" s="308">
        <f>SUM(M91:O91)</f>
        <v>150000</v>
      </c>
      <c r="M91" s="308">
        <f>'[2]8.Doprava'!$T$4</f>
        <v>150000</v>
      </c>
      <c r="N91" s="308">
        <f>'[2]8.Doprava'!$U$4</f>
        <v>0</v>
      </c>
      <c r="O91" s="629">
        <f>'[2]8.Doprava'!$V$4</f>
        <v>0</v>
      </c>
      <c r="P91" s="296">
        <f>SUM(Q91:S91)</f>
        <v>150000</v>
      </c>
      <c r="Q91" s="294">
        <f>'[2]8.Doprava'!$W$4</f>
        <v>150000</v>
      </c>
      <c r="R91" s="294">
        <f>'[2]8.Doprava'!$X$4</f>
        <v>0</v>
      </c>
      <c r="S91" s="307">
        <f>'[2]8.Doprava'!$Y$4</f>
        <v>0</v>
      </c>
      <c r="T91" s="296">
        <f>SUM(U91:W91)</f>
        <v>150000</v>
      </c>
      <c r="U91" s="294">
        <f>'[2]8.Doprava'!$Z$4</f>
        <v>150000</v>
      </c>
      <c r="V91" s="294">
        <f>'[2]8.Doprava'!$AA$4</f>
        <v>0</v>
      </c>
      <c r="W91" s="295">
        <f>'[2]8.Doprava'!$AB$4</f>
        <v>0</v>
      </c>
      <c r="X91" s="308">
        <f>SUM(Y91:AA91)</f>
        <v>0</v>
      </c>
      <c r="Y91" s="294">
        <f>'[2]8.Doprava'!$AC$4</f>
        <v>0</v>
      </c>
      <c r="Z91" s="294">
        <f>'[2]8.Doprava'!$AD$4</f>
        <v>0</v>
      </c>
      <c r="AA91" s="295">
        <f>'[2]8.Doprava'!$AE$4</f>
        <v>0</v>
      </c>
      <c r="AB91" s="296">
        <f>SUM(AC91:AE91)</f>
        <v>150000</v>
      </c>
      <c r="AC91" s="294">
        <f>'[2]8.Doprava'!$AF$4</f>
        <v>150000</v>
      </c>
      <c r="AD91" s="294">
        <f>'[2]8.Doprava'!$AG$4</f>
        <v>0</v>
      </c>
      <c r="AE91" s="295">
        <f>'[2]8.Doprava'!$AH$4</f>
        <v>0</v>
      </c>
    </row>
    <row r="92" spans="1:31" ht="15.75" x14ac:dyDescent="0.25">
      <c r="A92" s="149"/>
      <c r="B92" s="324" t="s">
        <v>263</v>
      </c>
      <c r="C92" s="313" t="s">
        <v>264</v>
      </c>
      <c r="D92" s="296">
        <f>SUM(D93)</f>
        <v>0</v>
      </c>
      <c r="E92" s="294">
        <f t="shared" ref="E92:G92" si="208">SUM(E93)</f>
        <v>0</v>
      </c>
      <c r="F92" s="294">
        <f t="shared" si="208"/>
        <v>0</v>
      </c>
      <c r="G92" s="307">
        <f t="shared" si="208"/>
        <v>0</v>
      </c>
      <c r="H92" s="296">
        <f>SUM(H93)</f>
        <v>0</v>
      </c>
      <c r="I92" s="294">
        <f t="shared" ref="I92:O92" si="209">SUM(I93)</f>
        <v>0</v>
      </c>
      <c r="J92" s="294">
        <f t="shared" si="209"/>
        <v>0</v>
      </c>
      <c r="K92" s="295">
        <f t="shared" si="209"/>
        <v>0</v>
      </c>
      <c r="L92" s="308">
        <f>SUM(L93)</f>
        <v>2000</v>
      </c>
      <c r="M92" s="308">
        <f t="shared" si="209"/>
        <v>2000</v>
      </c>
      <c r="N92" s="308">
        <f t="shared" si="209"/>
        <v>0</v>
      </c>
      <c r="O92" s="629">
        <f t="shared" si="209"/>
        <v>0</v>
      </c>
      <c r="P92" s="296">
        <f>SUM(P93)</f>
        <v>2000</v>
      </c>
      <c r="Q92" s="294">
        <f>SUM(Q93)</f>
        <v>2000</v>
      </c>
      <c r="R92" s="294">
        <f t="shared" ref="R92:S92" si="210">SUM(R93)</f>
        <v>0</v>
      </c>
      <c r="S92" s="307">
        <f t="shared" si="210"/>
        <v>0</v>
      </c>
      <c r="T92" s="296">
        <f>SUM(T93)</f>
        <v>0</v>
      </c>
      <c r="U92" s="294">
        <f>SUM(U93)</f>
        <v>0</v>
      </c>
      <c r="V92" s="294">
        <f t="shared" ref="V92:W92" si="211">SUM(V93)</f>
        <v>0</v>
      </c>
      <c r="W92" s="295">
        <f t="shared" si="211"/>
        <v>0</v>
      </c>
      <c r="X92" s="308">
        <f>SUM(X93)</f>
        <v>0</v>
      </c>
      <c r="Y92" s="294">
        <f t="shared" ref="Y92:AE92" si="212">SUM(Y93)</f>
        <v>0</v>
      </c>
      <c r="Z92" s="294">
        <f t="shared" si="212"/>
        <v>0</v>
      </c>
      <c r="AA92" s="295">
        <f t="shared" si="212"/>
        <v>0</v>
      </c>
      <c r="AB92" s="296">
        <f>SUM(AB93)</f>
        <v>0</v>
      </c>
      <c r="AC92" s="294">
        <f t="shared" si="212"/>
        <v>0</v>
      </c>
      <c r="AD92" s="294">
        <f t="shared" si="212"/>
        <v>0</v>
      </c>
      <c r="AE92" s="295">
        <f t="shared" si="212"/>
        <v>0</v>
      </c>
    </row>
    <row r="93" spans="1:31" ht="16.5" thickBot="1" x14ac:dyDescent="0.3">
      <c r="A93" s="149"/>
      <c r="B93" s="314">
        <v>1</v>
      </c>
      <c r="C93" s="315" t="s">
        <v>265</v>
      </c>
      <c r="D93" s="305">
        <f>SUM(E93:G93)</f>
        <v>0</v>
      </c>
      <c r="E93" s="306">
        <f>'[1]8.Doprava'!$T$7</f>
        <v>0</v>
      </c>
      <c r="F93" s="306">
        <f>'[1]8.Doprava'!$U$7</f>
        <v>0</v>
      </c>
      <c r="G93" s="413">
        <f>'[1]8.Doprava'!$V$7</f>
        <v>0</v>
      </c>
      <c r="H93" s="305">
        <f>SUM(I93:K93)</f>
        <v>0</v>
      </c>
      <c r="I93" s="306">
        <f>'[2]8.Doprava'!$Q$7</f>
        <v>0</v>
      </c>
      <c r="J93" s="306">
        <f>'[2]8.Doprava'!$R$7</f>
        <v>0</v>
      </c>
      <c r="K93" s="343">
        <f>'[2]8.Doprava'!$S$7</f>
        <v>0</v>
      </c>
      <c r="L93" s="631">
        <f>SUM(M93:O93)</f>
        <v>2000</v>
      </c>
      <c r="M93" s="631">
        <f>'[2]8.Doprava'!$T$7</f>
        <v>2000</v>
      </c>
      <c r="N93" s="631">
        <f>'[2]8.Doprava'!$U$7</f>
        <v>0</v>
      </c>
      <c r="O93" s="633">
        <f>'[2]8.Doprava'!$V$7</f>
        <v>0</v>
      </c>
      <c r="P93" s="305">
        <f>SUM(Q93:S93)</f>
        <v>2000</v>
      </c>
      <c r="Q93" s="306">
        <f>'[2]8.Doprava'!$W$7</f>
        <v>2000</v>
      </c>
      <c r="R93" s="306">
        <f>'[2]8.Doprava'!$X$7</f>
        <v>0</v>
      </c>
      <c r="S93" s="413">
        <f>'[2]8.Doprava'!$Y$7</f>
        <v>0</v>
      </c>
      <c r="T93" s="305">
        <f>SUM(U93:W93)</f>
        <v>0</v>
      </c>
      <c r="U93" s="306">
        <f>'[2]8.Doprava'!$Z$7</f>
        <v>0</v>
      </c>
      <c r="V93" s="306">
        <f>'[2]8.Doprava'!$AA$7</f>
        <v>0</v>
      </c>
      <c r="W93" s="343">
        <f>'[2]8.Doprava'!$AB$7</f>
        <v>0</v>
      </c>
      <c r="X93" s="631">
        <f>SUM(Y93:AA93)</f>
        <v>0</v>
      </c>
      <c r="Y93" s="306">
        <f>'[2]8.Doprava'!$AC$7</f>
        <v>0</v>
      </c>
      <c r="Z93" s="306">
        <f>'[2]8.Doprava'!$AD$7</f>
        <v>0</v>
      </c>
      <c r="AA93" s="343">
        <f>'[2]8.Doprava'!$AE$7</f>
        <v>0</v>
      </c>
      <c r="AB93" s="305">
        <f>SUM(AC93:AE93)</f>
        <v>0</v>
      </c>
      <c r="AC93" s="306">
        <f>'[2]8.Doprava'!$AF$7</f>
        <v>0</v>
      </c>
      <c r="AD93" s="306">
        <f>'[2]8.Doprava'!$AG$7</f>
        <v>0</v>
      </c>
      <c r="AE93" s="343">
        <f>'[2]8.Doprava'!$AH$7</f>
        <v>0</v>
      </c>
    </row>
    <row r="94" spans="1:31" s="151" customFormat="1" ht="15.75" x14ac:dyDescent="0.25">
      <c r="B94" s="316" t="s">
        <v>266</v>
      </c>
      <c r="C94" s="317"/>
      <c r="D94" s="302">
        <f>D95+D96+D105+D112+D115+D116+D117+D118</f>
        <v>9498984.3699999992</v>
      </c>
      <c r="E94" s="303">
        <f t="shared" ref="E94:G94" si="213">E95+E96+E105+E112+E115+E116+E117+E118</f>
        <v>8892272.4100000001</v>
      </c>
      <c r="F94" s="303">
        <f t="shared" si="213"/>
        <v>606711.96000000008</v>
      </c>
      <c r="G94" s="393">
        <f t="shared" si="213"/>
        <v>0</v>
      </c>
      <c r="H94" s="302">
        <f>H95+H96+H105+H112+H115+H116+H117+H118</f>
        <v>10177935.869999997</v>
      </c>
      <c r="I94" s="303">
        <f t="shared" ref="I94:K94" si="214">I95+I96+I105+I112+I115+I116+I117+I118</f>
        <v>9597552.4899999984</v>
      </c>
      <c r="J94" s="303">
        <f t="shared" si="214"/>
        <v>580383.38</v>
      </c>
      <c r="K94" s="304">
        <f t="shared" si="214"/>
        <v>0</v>
      </c>
      <c r="L94" s="397">
        <f>L95+L96+L105+L112+L115+L116+L117+L118</f>
        <v>10259845</v>
      </c>
      <c r="M94" s="397">
        <f t="shared" ref="M94:W94" si="215">M95+M96+M105+M112+M115+M116+M117+M118</f>
        <v>10159845</v>
      </c>
      <c r="N94" s="397">
        <f t="shared" si="215"/>
        <v>100000</v>
      </c>
      <c r="O94" s="628">
        <f t="shared" si="215"/>
        <v>0</v>
      </c>
      <c r="P94" s="302">
        <f t="shared" si="215"/>
        <v>10853444</v>
      </c>
      <c r="Q94" s="303">
        <f t="shared" si="215"/>
        <v>10486565</v>
      </c>
      <c r="R94" s="303">
        <f t="shared" si="215"/>
        <v>366879</v>
      </c>
      <c r="S94" s="393">
        <f t="shared" si="215"/>
        <v>0</v>
      </c>
      <c r="T94" s="302">
        <f t="shared" si="215"/>
        <v>10853444</v>
      </c>
      <c r="U94" s="303">
        <f t="shared" si="215"/>
        <v>10486565</v>
      </c>
      <c r="V94" s="303">
        <f t="shared" si="215"/>
        <v>366879</v>
      </c>
      <c r="W94" s="304">
        <f t="shared" si="215"/>
        <v>0</v>
      </c>
      <c r="X94" s="397">
        <f t="shared" ref="X94:AE94" si="216">X95+X96+X105+X112+X115+X116+X117+X118</f>
        <v>-178100</v>
      </c>
      <c r="Y94" s="303">
        <f t="shared" si="216"/>
        <v>958</v>
      </c>
      <c r="Z94" s="303">
        <f t="shared" si="216"/>
        <v>-179058</v>
      </c>
      <c r="AA94" s="304">
        <f t="shared" si="216"/>
        <v>0</v>
      </c>
      <c r="AB94" s="302">
        <f t="shared" si="216"/>
        <v>10675344</v>
      </c>
      <c r="AC94" s="303">
        <f t="shared" si="216"/>
        <v>10487523</v>
      </c>
      <c r="AD94" s="303">
        <f t="shared" si="216"/>
        <v>187821</v>
      </c>
      <c r="AE94" s="304">
        <f t="shared" si="216"/>
        <v>0</v>
      </c>
    </row>
    <row r="95" spans="1:31" ht="15.75" x14ac:dyDescent="0.25">
      <c r="A95" s="149"/>
      <c r="B95" s="324" t="s">
        <v>267</v>
      </c>
      <c r="C95" s="313" t="s">
        <v>268</v>
      </c>
      <c r="D95" s="296">
        <f>SUM(E95:G95)</f>
        <v>3995.74</v>
      </c>
      <c r="E95" s="294">
        <f>'[1]9. Vzdelávanie'!$T$4</f>
        <v>3995.74</v>
      </c>
      <c r="F95" s="294">
        <f>'[1]9. Vzdelávanie'!$U$4</f>
        <v>0</v>
      </c>
      <c r="G95" s="307">
        <f>'[1]9. Vzdelávanie'!$V$4</f>
        <v>0</v>
      </c>
      <c r="H95" s="296">
        <f>SUM(I95:K95)</f>
        <v>3510.35</v>
      </c>
      <c r="I95" s="294">
        <f>'[2]9. Vzdelávanie'!$Q$4</f>
        <v>3510.35</v>
      </c>
      <c r="J95" s="294">
        <f>'[2]9. Vzdelávanie'!$R$4</f>
        <v>0</v>
      </c>
      <c r="K95" s="295">
        <f>'[2]9. Vzdelávanie'!$S$4</f>
        <v>0</v>
      </c>
      <c r="L95" s="308">
        <f>SUM(M95:O95)</f>
        <v>3800</v>
      </c>
      <c r="M95" s="308">
        <f>'[2]9. Vzdelávanie'!$T$4</f>
        <v>3800</v>
      </c>
      <c r="N95" s="308">
        <f>'[2]9. Vzdelávanie'!$U$4</f>
        <v>0</v>
      </c>
      <c r="O95" s="629">
        <f>'[2]9. Vzdelávanie'!$V$4</f>
        <v>0</v>
      </c>
      <c r="P95" s="296">
        <f>SUM(Q95:S95)</f>
        <v>3800</v>
      </c>
      <c r="Q95" s="294">
        <f>'[2]9. Vzdelávanie'!$W$4</f>
        <v>3800</v>
      </c>
      <c r="R95" s="294">
        <f>'[2]9. Vzdelávanie'!$X$4</f>
        <v>0</v>
      </c>
      <c r="S95" s="307">
        <f>'[2]9. Vzdelávanie'!$Y$4</f>
        <v>0</v>
      </c>
      <c r="T95" s="296">
        <f>SUM(U95:W95)</f>
        <v>3800</v>
      </c>
      <c r="U95" s="294">
        <f>'[2]9. Vzdelávanie'!$Z$4</f>
        <v>3800</v>
      </c>
      <c r="V95" s="294">
        <f>'[2]9. Vzdelávanie'!$AA$4</f>
        <v>0</v>
      </c>
      <c r="W95" s="295">
        <f>'[2]9. Vzdelávanie'!$AB$4</f>
        <v>0</v>
      </c>
      <c r="X95" s="308">
        <f>SUM(Y95:AA95)</f>
        <v>0</v>
      </c>
      <c r="Y95" s="294">
        <f>'[2]9. Vzdelávanie'!$AC$4</f>
        <v>0</v>
      </c>
      <c r="Z95" s="294">
        <f>'[2]9. Vzdelávanie'!$AD$4</f>
        <v>0</v>
      </c>
      <c r="AA95" s="295">
        <f>'[2]9. Vzdelávanie'!$AE$4</f>
        <v>0</v>
      </c>
      <c r="AB95" s="296">
        <f>SUM(AC95:AE95)</f>
        <v>3800</v>
      </c>
      <c r="AC95" s="294">
        <f>'[2]9. Vzdelávanie'!$AF$4</f>
        <v>3800</v>
      </c>
      <c r="AD95" s="294">
        <f>'[2]9. Vzdelávanie'!$AG$4</f>
        <v>0</v>
      </c>
      <c r="AE95" s="295">
        <f>'[2]9. Vzdelávanie'!$AH$4</f>
        <v>0</v>
      </c>
    </row>
    <row r="96" spans="1:31" ht="15.75" x14ac:dyDescent="0.25">
      <c r="A96" s="149"/>
      <c r="B96" s="324" t="s">
        <v>269</v>
      </c>
      <c r="C96" s="313" t="s">
        <v>270</v>
      </c>
      <c r="D96" s="296">
        <f>SUM(D97:D104)</f>
        <v>1885268.0999999999</v>
      </c>
      <c r="E96" s="294">
        <f t="shared" ref="E96:G96" si="217">SUM(E97:E104)</f>
        <v>1683835</v>
      </c>
      <c r="F96" s="294">
        <f t="shared" si="217"/>
        <v>201433.10000000003</v>
      </c>
      <c r="G96" s="307">
        <f t="shared" si="217"/>
        <v>0</v>
      </c>
      <c r="H96" s="296">
        <f>SUM(H97:H104)</f>
        <v>1692728.94</v>
      </c>
      <c r="I96" s="294">
        <f t="shared" ref="I96:K96" si="218">SUM(I97:I104)</f>
        <v>1642728.42</v>
      </c>
      <c r="J96" s="294">
        <f t="shared" si="218"/>
        <v>50000.52</v>
      </c>
      <c r="K96" s="295">
        <f t="shared" si="218"/>
        <v>0</v>
      </c>
      <c r="L96" s="308">
        <f>SUM(L97:L104)</f>
        <v>1810760</v>
      </c>
      <c r="M96" s="308">
        <f t="shared" ref="M96:O96" si="219">SUM(M97:M104)</f>
        <v>1810760</v>
      </c>
      <c r="N96" s="308">
        <f t="shared" si="219"/>
        <v>0</v>
      </c>
      <c r="O96" s="629">
        <f t="shared" si="219"/>
        <v>0</v>
      </c>
      <c r="P96" s="296">
        <f>SUM(P97:P104)</f>
        <v>1890760</v>
      </c>
      <c r="Q96" s="294">
        <f>SUM(Q97:Q104)</f>
        <v>1810760</v>
      </c>
      <c r="R96" s="294">
        <f t="shared" ref="R96:S96" si="220">SUM(R97:R104)</f>
        <v>80000</v>
      </c>
      <c r="S96" s="307">
        <f t="shared" si="220"/>
        <v>0</v>
      </c>
      <c r="T96" s="296">
        <f>SUM(T97:T104)</f>
        <v>1897487</v>
      </c>
      <c r="U96" s="294">
        <f>SUM(U97:U104)</f>
        <v>1810760</v>
      </c>
      <c r="V96" s="294">
        <f t="shared" ref="V96:W96" si="221">SUM(V97:V104)</f>
        <v>86727</v>
      </c>
      <c r="W96" s="295">
        <f t="shared" si="221"/>
        <v>0</v>
      </c>
      <c r="X96" s="308">
        <f>SUM(X97:X104)</f>
        <v>-8300</v>
      </c>
      <c r="Y96" s="294">
        <f t="shared" ref="Y96:AA96" si="222">SUM(Y97:Y104)</f>
        <v>-5000</v>
      </c>
      <c r="Z96" s="294">
        <f t="shared" si="222"/>
        <v>-3300</v>
      </c>
      <c r="AA96" s="295">
        <f t="shared" si="222"/>
        <v>0</v>
      </c>
      <c r="AB96" s="296">
        <f>SUM(AB97:AB104)</f>
        <v>1889187</v>
      </c>
      <c r="AC96" s="294">
        <f t="shared" ref="AC96:AE96" si="223">SUM(AC97:AC104)</f>
        <v>1805760</v>
      </c>
      <c r="AD96" s="294">
        <f t="shared" si="223"/>
        <v>83427</v>
      </c>
      <c r="AE96" s="295">
        <f t="shared" si="223"/>
        <v>0</v>
      </c>
    </row>
    <row r="97" spans="1:31" ht="15.75" x14ac:dyDescent="0.25">
      <c r="A97" s="149"/>
      <c r="B97" s="311">
        <v>1</v>
      </c>
      <c r="C97" s="313" t="s">
        <v>271</v>
      </c>
      <c r="D97" s="296">
        <f>SUM(E97:G97)</f>
        <v>195898.84</v>
      </c>
      <c r="E97" s="294">
        <f>'[1]9. Vzdelávanie'!$T$20</f>
        <v>179459</v>
      </c>
      <c r="F97" s="294">
        <f>'[1]9. Vzdelávanie'!$U$20</f>
        <v>16439.84</v>
      </c>
      <c r="G97" s="307">
        <f>'[1]9. Vzdelávanie'!$V$20</f>
        <v>0</v>
      </c>
      <c r="H97" s="296">
        <f>SUM(I97:K97)</f>
        <v>183252.07</v>
      </c>
      <c r="I97" s="294">
        <f>'[2]9. Vzdelávanie'!$Q$20</f>
        <v>183252.07</v>
      </c>
      <c r="J97" s="294">
        <f>'[2]9. Vzdelávanie'!$R$20</f>
        <v>0</v>
      </c>
      <c r="K97" s="295">
        <f>'[2]9. Vzdelávanie'!$S$20</f>
        <v>0</v>
      </c>
      <c r="L97" s="308">
        <f>SUM(M97:O97)</f>
        <v>206563</v>
      </c>
      <c r="M97" s="308">
        <f>'[2]9. Vzdelávanie'!$T$20</f>
        <v>206563</v>
      </c>
      <c r="N97" s="308">
        <f>'[2]9. Vzdelávanie'!$U$20</f>
        <v>0</v>
      </c>
      <c r="O97" s="629">
        <f>'[2]9. Vzdelávanie'!$V$20</f>
        <v>0</v>
      </c>
      <c r="P97" s="296">
        <f>SUM(Q97:S97)</f>
        <v>206563</v>
      </c>
      <c r="Q97" s="294">
        <f>'[2]9. Vzdelávanie'!$W$20</f>
        <v>206563</v>
      </c>
      <c r="R97" s="294">
        <f>'[2]9. Vzdelávanie'!$X$20</f>
        <v>0</v>
      </c>
      <c r="S97" s="307">
        <f>'[2]9. Vzdelávanie'!$Y$20</f>
        <v>0</v>
      </c>
      <c r="T97" s="296">
        <f>SUM(U97:W97)</f>
        <v>206563</v>
      </c>
      <c r="U97" s="294">
        <f>'[2]9. Vzdelávanie'!$Z$20</f>
        <v>206563</v>
      </c>
      <c r="V97" s="294">
        <f>'[2]9. Vzdelávanie'!$AA$20</f>
        <v>0</v>
      </c>
      <c r="W97" s="295">
        <f>'[2]9. Vzdelávanie'!$AB$20</f>
        <v>0</v>
      </c>
      <c r="X97" s="308">
        <f>SUM(Y97:AA97)</f>
        <v>-5000</v>
      </c>
      <c r="Y97" s="294">
        <f>'[2]9. Vzdelávanie'!$AC$20</f>
        <v>-5000</v>
      </c>
      <c r="Z97" s="294">
        <f>'[2]9. Vzdelávanie'!$AD$20</f>
        <v>0</v>
      </c>
      <c r="AA97" s="295">
        <f>'[2]9. Vzdelávanie'!$AE$20</f>
        <v>0</v>
      </c>
      <c r="AB97" s="296">
        <f>SUM(AC97:AE97)</f>
        <v>201563</v>
      </c>
      <c r="AC97" s="294">
        <f>'[2]9. Vzdelávanie'!$AF$20</f>
        <v>201563</v>
      </c>
      <c r="AD97" s="294">
        <f>'[2]9. Vzdelávanie'!$AG$20</f>
        <v>0</v>
      </c>
      <c r="AE97" s="295">
        <f>'[2]9. Vzdelávanie'!$AH$20</f>
        <v>0</v>
      </c>
    </row>
    <row r="98" spans="1:31" ht="15.75" x14ac:dyDescent="0.25">
      <c r="A98" s="149"/>
      <c r="B98" s="311">
        <v>2</v>
      </c>
      <c r="C98" s="313" t="s">
        <v>272</v>
      </c>
      <c r="D98" s="296">
        <f t="shared" ref="D98:D104" si="224">SUM(E98:G98)</f>
        <v>455752.89</v>
      </c>
      <c r="E98" s="294">
        <f>'[1]9. Vzdelávanie'!$T$21</f>
        <v>307535</v>
      </c>
      <c r="F98" s="294">
        <f>'[1]9. Vzdelávanie'!$U$21</f>
        <v>148217.89000000001</v>
      </c>
      <c r="G98" s="307">
        <f>'[1]9. Vzdelávanie'!$V$21</f>
        <v>0</v>
      </c>
      <c r="H98" s="296">
        <f t="shared" ref="H98:H104" si="225">SUM(I98:K98)</f>
        <v>304152</v>
      </c>
      <c r="I98" s="294">
        <f>'[2]9. Vzdelávanie'!$Q$21</f>
        <v>269151.48</v>
      </c>
      <c r="J98" s="294">
        <f>'[2]9. Vzdelávanie'!$R$21</f>
        <v>35000.519999999997</v>
      </c>
      <c r="K98" s="295">
        <f>'[2]9. Vzdelávanie'!$S$21</f>
        <v>0</v>
      </c>
      <c r="L98" s="308">
        <f t="shared" ref="L98:L104" si="226">SUM(M98:O98)</f>
        <v>311175</v>
      </c>
      <c r="M98" s="308">
        <f>'[2]9. Vzdelávanie'!$T$21</f>
        <v>311175</v>
      </c>
      <c r="N98" s="308">
        <f>'[2]9. Vzdelávanie'!$U$21</f>
        <v>0</v>
      </c>
      <c r="O98" s="629">
        <f>'[2]9. Vzdelávanie'!$V$21</f>
        <v>0</v>
      </c>
      <c r="P98" s="296">
        <f t="shared" ref="P98:P104" si="227">SUM(Q98:S98)</f>
        <v>311175</v>
      </c>
      <c r="Q98" s="294">
        <f>'[2]9. Vzdelávanie'!$W$21</f>
        <v>311175</v>
      </c>
      <c r="R98" s="294">
        <f>'[2]9. Vzdelávanie'!$X$21</f>
        <v>0</v>
      </c>
      <c r="S98" s="307">
        <f>'[2]9. Vzdelávanie'!$Y$21</f>
        <v>0</v>
      </c>
      <c r="T98" s="296">
        <f t="shared" ref="T98:T104" si="228">SUM(U98:W98)</f>
        <v>326221</v>
      </c>
      <c r="U98" s="294">
        <f>'[2]9. Vzdelávanie'!$Z$21</f>
        <v>311175</v>
      </c>
      <c r="V98" s="294">
        <f>'[2]9. Vzdelávanie'!$AA$21</f>
        <v>15046</v>
      </c>
      <c r="W98" s="295">
        <f>'[2]9. Vzdelávanie'!$AB$21</f>
        <v>0</v>
      </c>
      <c r="X98" s="308">
        <f t="shared" ref="X98:X104" si="229">SUM(Y98:AA98)</f>
        <v>0</v>
      </c>
      <c r="Y98" s="294">
        <f>'[2]9. Vzdelávanie'!$AC$21</f>
        <v>0</v>
      </c>
      <c r="Z98" s="294">
        <f>'[2]9. Vzdelávanie'!$AD$21</f>
        <v>0</v>
      </c>
      <c r="AA98" s="295">
        <f>'[2]9. Vzdelávanie'!$AE$21</f>
        <v>0</v>
      </c>
      <c r="AB98" s="296">
        <f t="shared" ref="AB98:AB104" si="230">SUM(AC98:AE98)</f>
        <v>326221</v>
      </c>
      <c r="AC98" s="294">
        <f>'[2]9. Vzdelávanie'!$AF$21</f>
        <v>311175</v>
      </c>
      <c r="AD98" s="294">
        <f>'[2]9. Vzdelávanie'!$AG$21</f>
        <v>15046</v>
      </c>
      <c r="AE98" s="295">
        <f>'[2]9. Vzdelávanie'!$AH$21</f>
        <v>0</v>
      </c>
    </row>
    <row r="99" spans="1:31" ht="15.75" x14ac:dyDescent="0.25">
      <c r="A99" s="149"/>
      <c r="B99" s="311">
        <v>3</v>
      </c>
      <c r="C99" s="313" t="s">
        <v>273</v>
      </c>
      <c r="D99" s="296">
        <f t="shared" si="224"/>
        <v>435853</v>
      </c>
      <c r="E99" s="294">
        <f>'[1]9. Vzdelávanie'!$T$22</f>
        <v>435853</v>
      </c>
      <c r="F99" s="294">
        <f>'[1]9. Vzdelávanie'!$U$22</f>
        <v>0</v>
      </c>
      <c r="G99" s="307">
        <f>'[1]9. Vzdelávanie'!$V$22</f>
        <v>0</v>
      </c>
      <c r="H99" s="296">
        <f t="shared" si="225"/>
        <v>432141.06</v>
      </c>
      <c r="I99" s="294">
        <f>'[2]9. Vzdelávanie'!$Q$22</f>
        <v>432141.06</v>
      </c>
      <c r="J99" s="294">
        <f>'[2]9. Vzdelávanie'!$R$22</f>
        <v>0</v>
      </c>
      <c r="K99" s="295">
        <f>'[2]9. Vzdelávanie'!$S$22</f>
        <v>0</v>
      </c>
      <c r="L99" s="308">
        <f t="shared" si="226"/>
        <v>488852</v>
      </c>
      <c r="M99" s="308">
        <f>'[2]9. Vzdelávanie'!$T$22</f>
        <v>488852</v>
      </c>
      <c r="N99" s="308">
        <f>'[2]9. Vzdelávanie'!$U$22</f>
        <v>0</v>
      </c>
      <c r="O99" s="629">
        <f>'[2]9. Vzdelávanie'!$V$22</f>
        <v>0</v>
      </c>
      <c r="P99" s="296">
        <f t="shared" si="227"/>
        <v>508852</v>
      </c>
      <c r="Q99" s="294">
        <f>'[2]9. Vzdelávanie'!$W$22</f>
        <v>488852</v>
      </c>
      <c r="R99" s="294">
        <f>'[2]9. Vzdelávanie'!$X$22</f>
        <v>20000</v>
      </c>
      <c r="S99" s="307">
        <f>'[2]9. Vzdelávanie'!$Y$22</f>
        <v>0</v>
      </c>
      <c r="T99" s="296">
        <f t="shared" si="228"/>
        <v>500533</v>
      </c>
      <c r="U99" s="294">
        <f>'[2]9. Vzdelávanie'!$Z$22</f>
        <v>488852</v>
      </c>
      <c r="V99" s="294">
        <f>'[2]9. Vzdelávanie'!$AA$22</f>
        <v>11681</v>
      </c>
      <c r="W99" s="295">
        <f>'[2]9. Vzdelávanie'!$AB$22</f>
        <v>0</v>
      </c>
      <c r="X99" s="308">
        <f t="shared" si="229"/>
        <v>0</v>
      </c>
      <c r="Y99" s="294">
        <f>'[2]9. Vzdelávanie'!$AC$22</f>
        <v>0</v>
      </c>
      <c r="Z99" s="294">
        <f>'[2]9. Vzdelávanie'!$AD$22</f>
        <v>0</v>
      </c>
      <c r="AA99" s="295">
        <f>'[2]9. Vzdelávanie'!$AE$22</f>
        <v>0</v>
      </c>
      <c r="AB99" s="296">
        <f t="shared" si="230"/>
        <v>500533</v>
      </c>
      <c r="AC99" s="294">
        <f>'[2]9. Vzdelávanie'!$AF$22</f>
        <v>488852</v>
      </c>
      <c r="AD99" s="294">
        <f>'[2]9. Vzdelávanie'!$AG$22</f>
        <v>11681</v>
      </c>
      <c r="AE99" s="295">
        <f>'[2]9. Vzdelávanie'!$AH$22</f>
        <v>0</v>
      </c>
    </row>
    <row r="100" spans="1:31" ht="15.75" x14ac:dyDescent="0.25">
      <c r="A100" s="147"/>
      <c r="B100" s="311">
        <v>4</v>
      </c>
      <c r="C100" s="313" t="s">
        <v>423</v>
      </c>
      <c r="D100" s="296">
        <f t="shared" si="224"/>
        <v>0</v>
      </c>
      <c r="E100" s="294">
        <f>'[1]9. Vzdelávanie'!$T$23</f>
        <v>0</v>
      </c>
      <c r="F100" s="294">
        <f>'[1]9. Vzdelávanie'!$U$23</f>
        <v>0</v>
      </c>
      <c r="G100" s="307">
        <f>'[1]9. Vzdelávanie'!$V$23</f>
        <v>0</v>
      </c>
      <c r="H100" s="296">
        <f t="shared" si="225"/>
        <v>0</v>
      </c>
      <c r="I100" s="294">
        <f>'[2]9. Vzdelávanie'!$Q$23</f>
        <v>0</v>
      </c>
      <c r="J100" s="294">
        <f>'[2]9. Vzdelávanie'!$R$23</f>
        <v>0</v>
      </c>
      <c r="K100" s="295">
        <f>'[2]9. Vzdelávanie'!$S$23</f>
        <v>0</v>
      </c>
      <c r="L100" s="308">
        <f t="shared" si="226"/>
        <v>0</v>
      </c>
      <c r="M100" s="308">
        <f>'[2]9. Vzdelávanie'!$T$23</f>
        <v>0</v>
      </c>
      <c r="N100" s="308">
        <f>'[2]9. Vzdelávanie'!$U$23</f>
        <v>0</v>
      </c>
      <c r="O100" s="629">
        <f>'[2]9. Vzdelávanie'!$V$23</f>
        <v>0</v>
      </c>
      <c r="P100" s="296">
        <f t="shared" si="227"/>
        <v>0</v>
      </c>
      <c r="Q100" s="294">
        <f>'[2]9. Vzdelávanie'!$W$23</f>
        <v>0</v>
      </c>
      <c r="R100" s="294">
        <f>'[2]9. Vzdelávanie'!$X$23</f>
        <v>0</v>
      </c>
      <c r="S100" s="307">
        <f>'[2]9. Vzdelávanie'!$Y$23</f>
        <v>0</v>
      </c>
      <c r="T100" s="296">
        <f t="shared" si="228"/>
        <v>0</v>
      </c>
      <c r="U100" s="294">
        <f>'[2]9. Vzdelávanie'!$Z$23</f>
        <v>0</v>
      </c>
      <c r="V100" s="294">
        <f>'[2]9. Vzdelávanie'!$AA$23</f>
        <v>0</v>
      </c>
      <c r="W100" s="295">
        <f>'[2]9. Vzdelávanie'!$AB$23</f>
        <v>0</v>
      </c>
      <c r="X100" s="308">
        <f t="shared" si="229"/>
        <v>0</v>
      </c>
      <c r="Y100" s="294">
        <f>'[2]9. Vzdelávanie'!$AC$23</f>
        <v>0</v>
      </c>
      <c r="Z100" s="294">
        <f>'[2]9. Vzdelávanie'!$AD$23</f>
        <v>0</v>
      </c>
      <c r="AA100" s="295">
        <f>'[2]9. Vzdelávanie'!$AE$23</f>
        <v>0</v>
      </c>
      <c r="AB100" s="296">
        <f t="shared" si="230"/>
        <v>0</v>
      </c>
      <c r="AC100" s="294">
        <f>'[2]9. Vzdelávanie'!$AF$23</f>
        <v>0</v>
      </c>
      <c r="AD100" s="294">
        <f>'[2]9. Vzdelávanie'!$AG$23</f>
        <v>0</v>
      </c>
      <c r="AE100" s="295">
        <f>'[2]9. Vzdelávanie'!$AH$23</f>
        <v>0</v>
      </c>
    </row>
    <row r="101" spans="1:31" ht="15.75" x14ac:dyDescent="0.25">
      <c r="A101" s="149"/>
      <c r="B101" s="311">
        <v>5</v>
      </c>
      <c r="C101" s="313" t="s">
        <v>275</v>
      </c>
      <c r="D101" s="296">
        <f t="shared" si="224"/>
        <v>252356.16999999998</v>
      </c>
      <c r="E101" s="294">
        <f>'[1]9. Vzdelávanie'!$T$24</f>
        <v>224380</v>
      </c>
      <c r="F101" s="294">
        <f>'[1]9. Vzdelávanie'!$U$24</f>
        <v>27976.17</v>
      </c>
      <c r="G101" s="307">
        <f>'[1]9. Vzdelávanie'!$V$24</f>
        <v>0</v>
      </c>
      <c r="H101" s="296">
        <f t="shared" si="225"/>
        <v>239765.33</v>
      </c>
      <c r="I101" s="294">
        <f>'[2]9. Vzdelávanie'!$Q$24</f>
        <v>224765.33</v>
      </c>
      <c r="J101" s="294">
        <f>'[2]9. Vzdelávanie'!$R$24</f>
        <v>15000</v>
      </c>
      <c r="K101" s="295">
        <f>'[2]9. Vzdelávanie'!$S$24</f>
        <v>0</v>
      </c>
      <c r="L101" s="308">
        <f t="shared" si="226"/>
        <v>242603</v>
      </c>
      <c r="M101" s="308">
        <f>'[2]9. Vzdelávanie'!$T$24</f>
        <v>242603</v>
      </c>
      <c r="N101" s="308">
        <f>'[2]9. Vzdelávanie'!$U$24</f>
        <v>0</v>
      </c>
      <c r="O101" s="629">
        <f>'[2]9. Vzdelávanie'!$V$24</f>
        <v>0</v>
      </c>
      <c r="P101" s="296">
        <f t="shared" si="227"/>
        <v>242603</v>
      </c>
      <c r="Q101" s="294">
        <f>'[2]9. Vzdelávanie'!$W$24</f>
        <v>242603</v>
      </c>
      <c r="R101" s="294">
        <f>'[2]9. Vzdelávanie'!$X$24</f>
        <v>0</v>
      </c>
      <c r="S101" s="307">
        <f>'[2]9. Vzdelávanie'!$Y$24</f>
        <v>0</v>
      </c>
      <c r="T101" s="296">
        <f t="shared" si="228"/>
        <v>242603</v>
      </c>
      <c r="U101" s="294">
        <f>'[2]9. Vzdelávanie'!$Z$24</f>
        <v>242603</v>
      </c>
      <c r="V101" s="294">
        <f>'[2]9. Vzdelávanie'!$AA$24</f>
        <v>0</v>
      </c>
      <c r="W101" s="295">
        <f>'[2]9. Vzdelávanie'!$AB$24</f>
        <v>0</v>
      </c>
      <c r="X101" s="308">
        <f t="shared" si="229"/>
        <v>0</v>
      </c>
      <c r="Y101" s="294">
        <f>'[2]9. Vzdelávanie'!$AC$24</f>
        <v>0</v>
      </c>
      <c r="Z101" s="294">
        <f>'[2]9. Vzdelávanie'!$AD$24</f>
        <v>0</v>
      </c>
      <c r="AA101" s="295">
        <f>'[2]9. Vzdelávanie'!$AE$24</f>
        <v>0</v>
      </c>
      <c r="AB101" s="296">
        <f t="shared" si="230"/>
        <v>242603</v>
      </c>
      <c r="AC101" s="294">
        <f>'[2]9. Vzdelávanie'!$AF$24</f>
        <v>242603</v>
      </c>
      <c r="AD101" s="294">
        <f>'[2]9. Vzdelávanie'!$AG$24</f>
        <v>0</v>
      </c>
      <c r="AE101" s="295">
        <f>'[2]9. Vzdelávanie'!$AH$24</f>
        <v>0</v>
      </c>
    </row>
    <row r="102" spans="1:31" ht="15.75" x14ac:dyDescent="0.25">
      <c r="A102" s="149"/>
      <c r="B102" s="311">
        <v>6</v>
      </c>
      <c r="C102" s="313" t="s">
        <v>276</v>
      </c>
      <c r="D102" s="296">
        <f t="shared" si="224"/>
        <v>246474.2</v>
      </c>
      <c r="E102" s="294">
        <f>'[1]9. Vzdelávanie'!$T$25</f>
        <v>243875</v>
      </c>
      <c r="F102" s="294">
        <f>'[1]9. Vzdelávanie'!$U$25</f>
        <v>2599.1999999999998</v>
      </c>
      <c r="G102" s="307">
        <f>'[1]9. Vzdelávanie'!$V$25</f>
        <v>0</v>
      </c>
      <c r="H102" s="296">
        <f t="shared" si="225"/>
        <v>252694.58</v>
      </c>
      <c r="I102" s="294">
        <f>'[2]9. Vzdelávanie'!$Q$25</f>
        <v>252694.58</v>
      </c>
      <c r="J102" s="294">
        <f>'[2]9. Vzdelávanie'!$R$25</f>
        <v>0</v>
      </c>
      <c r="K102" s="295">
        <f>'[2]9. Vzdelávanie'!$S$25</f>
        <v>0</v>
      </c>
      <c r="L102" s="308">
        <f t="shared" si="226"/>
        <v>259796</v>
      </c>
      <c r="M102" s="308">
        <f>'[2]9. Vzdelávanie'!$T$25</f>
        <v>259796</v>
      </c>
      <c r="N102" s="308">
        <f>'[2]9. Vzdelávanie'!$U$25</f>
        <v>0</v>
      </c>
      <c r="O102" s="629">
        <f>'[2]9. Vzdelávanie'!$V$25</f>
        <v>0</v>
      </c>
      <c r="P102" s="296">
        <f t="shared" si="227"/>
        <v>259796</v>
      </c>
      <c r="Q102" s="294">
        <f>'[2]9. Vzdelávanie'!$W$25</f>
        <v>259796</v>
      </c>
      <c r="R102" s="294">
        <f>'[2]9. Vzdelávanie'!$X$25</f>
        <v>0</v>
      </c>
      <c r="S102" s="307">
        <f>'[2]9. Vzdelávanie'!$Y$25</f>
        <v>0</v>
      </c>
      <c r="T102" s="296">
        <f t="shared" si="228"/>
        <v>259796</v>
      </c>
      <c r="U102" s="294">
        <f>'[2]9. Vzdelávanie'!$Z$25</f>
        <v>259796</v>
      </c>
      <c r="V102" s="294">
        <f>'[2]9. Vzdelávanie'!$AA$25</f>
        <v>0</v>
      </c>
      <c r="W102" s="295">
        <f>'[2]9. Vzdelávanie'!$AB$25</f>
        <v>0</v>
      </c>
      <c r="X102" s="308">
        <f t="shared" si="229"/>
        <v>0</v>
      </c>
      <c r="Y102" s="294">
        <f>'[2]9. Vzdelávanie'!$AC$25</f>
        <v>0</v>
      </c>
      <c r="Z102" s="294">
        <f>'[2]9. Vzdelávanie'!$AD$25</f>
        <v>0</v>
      </c>
      <c r="AA102" s="295">
        <f>'[2]9. Vzdelávanie'!$AE$25</f>
        <v>0</v>
      </c>
      <c r="AB102" s="296">
        <f t="shared" si="230"/>
        <v>259796</v>
      </c>
      <c r="AC102" s="294">
        <f>'[2]9. Vzdelávanie'!$AF$25</f>
        <v>259796</v>
      </c>
      <c r="AD102" s="294">
        <f>'[2]9. Vzdelávanie'!$AG$25</f>
        <v>0</v>
      </c>
      <c r="AE102" s="295">
        <f>'[2]9. Vzdelávanie'!$AH$25</f>
        <v>0</v>
      </c>
    </row>
    <row r="103" spans="1:31" ht="15.75" x14ac:dyDescent="0.25">
      <c r="A103" s="149"/>
      <c r="B103" s="311">
        <v>7</v>
      </c>
      <c r="C103" s="313" t="s">
        <v>277</v>
      </c>
      <c r="D103" s="296">
        <f t="shared" si="224"/>
        <v>239033</v>
      </c>
      <c r="E103" s="294">
        <f>'[1]9. Vzdelávanie'!$T$26</f>
        <v>232833</v>
      </c>
      <c r="F103" s="294">
        <f>'[1]9. Vzdelávanie'!$U$26</f>
        <v>6200</v>
      </c>
      <c r="G103" s="307">
        <f>'[1]9. Vzdelávanie'!$V$26</f>
        <v>0</v>
      </c>
      <c r="H103" s="296">
        <f t="shared" si="225"/>
        <v>221473.9</v>
      </c>
      <c r="I103" s="294">
        <f>'[2]9. Vzdelávanie'!$Q$26</f>
        <v>221473.9</v>
      </c>
      <c r="J103" s="294">
        <f>'[2]9. Vzdelávanie'!$R$26</f>
        <v>0</v>
      </c>
      <c r="K103" s="295">
        <f>'[2]9. Vzdelávanie'!$S$26</f>
        <v>0</v>
      </c>
      <c r="L103" s="308">
        <f t="shared" si="226"/>
        <v>258931</v>
      </c>
      <c r="M103" s="308">
        <f>'[2]9. Vzdelávanie'!$T$26</f>
        <v>258931</v>
      </c>
      <c r="N103" s="308">
        <f>'[2]9. Vzdelávanie'!$U$26</f>
        <v>0</v>
      </c>
      <c r="O103" s="629">
        <f>'[2]9. Vzdelávanie'!$V$26</f>
        <v>0</v>
      </c>
      <c r="P103" s="296">
        <f t="shared" si="227"/>
        <v>318931</v>
      </c>
      <c r="Q103" s="294">
        <f>'[2]9. Vzdelávanie'!$W$26</f>
        <v>258931</v>
      </c>
      <c r="R103" s="294">
        <f>'[2]9. Vzdelávanie'!$X$26</f>
        <v>60000</v>
      </c>
      <c r="S103" s="307">
        <f>'[2]9. Vzdelávanie'!$Y$26</f>
        <v>0</v>
      </c>
      <c r="T103" s="296">
        <f t="shared" si="228"/>
        <v>318931</v>
      </c>
      <c r="U103" s="294">
        <f>'[2]9. Vzdelávanie'!$Z$26</f>
        <v>258931</v>
      </c>
      <c r="V103" s="294">
        <f>'[2]9. Vzdelávanie'!$AA$26</f>
        <v>60000</v>
      </c>
      <c r="W103" s="295">
        <f>'[2]9. Vzdelávanie'!$AB$26</f>
        <v>0</v>
      </c>
      <c r="X103" s="308">
        <f t="shared" si="229"/>
        <v>-3300</v>
      </c>
      <c r="Y103" s="294">
        <f>'[2]9. Vzdelávanie'!$AC$26</f>
        <v>0</v>
      </c>
      <c r="Z103" s="294">
        <f>'[2]9. Vzdelávanie'!$AD$26</f>
        <v>-3300</v>
      </c>
      <c r="AA103" s="295">
        <f>'[2]9. Vzdelávanie'!$AE$26</f>
        <v>0</v>
      </c>
      <c r="AB103" s="296">
        <f t="shared" si="230"/>
        <v>315631</v>
      </c>
      <c r="AC103" s="294">
        <f>'[2]9. Vzdelávanie'!$AF$26</f>
        <v>258931</v>
      </c>
      <c r="AD103" s="294">
        <f>'[2]9. Vzdelávanie'!$AG$26</f>
        <v>56700</v>
      </c>
      <c r="AE103" s="295">
        <f>'[2]9. Vzdelávanie'!$AH$26</f>
        <v>0</v>
      </c>
    </row>
    <row r="104" spans="1:31" ht="15.75" x14ac:dyDescent="0.25">
      <c r="A104" s="149"/>
      <c r="B104" s="311">
        <v>8</v>
      </c>
      <c r="C104" s="313" t="s">
        <v>432</v>
      </c>
      <c r="D104" s="296">
        <f t="shared" si="224"/>
        <v>59900</v>
      </c>
      <c r="E104" s="294">
        <f>'[1]9. Vzdelávanie'!$T$27</f>
        <v>59900</v>
      </c>
      <c r="F104" s="294">
        <f>'[1]9. Vzdelávanie'!$U$27</f>
        <v>0</v>
      </c>
      <c r="G104" s="307">
        <f>'[1]9. Vzdelávanie'!$V$27</f>
        <v>0</v>
      </c>
      <c r="H104" s="296">
        <f t="shared" si="225"/>
        <v>59250</v>
      </c>
      <c r="I104" s="294">
        <f>'[2]9. Vzdelávanie'!$Q$27</f>
        <v>59250</v>
      </c>
      <c r="J104" s="294">
        <f>'[2]9. Vzdelávanie'!$R$27</f>
        <v>0</v>
      </c>
      <c r="K104" s="295">
        <f>'[2]9. Vzdelávanie'!$S$27</f>
        <v>0</v>
      </c>
      <c r="L104" s="308">
        <f t="shared" si="226"/>
        <v>42840</v>
      </c>
      <c r="M104" s="308">
        <f>'[2]9. Vzdelávanie'!$T$27</f>
        <v>42840</v>
      </c>
      <c r="N104" s="308">
        <f>'[2]9. Vzdelávanie'!$U$27</f>
        <v>0</v>
      </c>
      <c r="O104" s="629">
        <f>'[2]9. Vzdelávanie'!$V$27</f>
        <v>0</v>
      </c>
      <c r="P104" s="296">
        <f t="shared" si="227"/>
        <v>42840</v>
      </c>
      <c r="Q104" s="294">
        <f>'[2]9. Vzdelávanie'!$W$27</f>
        <v>42840</v>
      </c>
      <c r="R104" s="294">
        <f>'[2]9. Vzdelávanie'!$X$27</f>
        <v>0</v>
      </c>
      <c r="S104" s="307">
        <f>'[2]9. Vzdelávanie'!$Y$27</f>
        <v>0</v>
      </c>
      <c r="T104" s="296">
        <f t="shared" si="228"/>
        <v>42840</v>
      </c>
      <c r="U104" s="294">
        <f>'[2]9. Vzdelávanie'!$Z$27</f>
        <v>42840</v>
      </c>
      <c r="V104" s="294">
        <f>'[2]9. Vzdelávanie'!$AA$27</f>
        <v>0</v>
      </c>
      <c r="W104" s="295">
        <f>'[2]9. Vzdelávanie'!$AB$27</f>
        <v>0</v>
      </c>
      <c r="X104" s="308">
        <f t="shared" si="229"/>
        <v>0</v>
      </c>
      <c r="Y104" s="294">
        <f>'[2]9. Vzdelávanie'!$AC$27</f>
        <v>0</v>
      </c>
      <c r="Z104" s="294">
        <f>'[2]9. Vzdelávanie'!$AD$27</f>
        <v>0</v>
      </c>
      <c r="AA104" s="295">
        <f>'[2]9. Vzdelávanie'!$AE$27</f>
        <v>0</v>
      </c>
      <c r="AB104" s="296">
        <f t="shared" si="230"/>
        <v>42840</v>
      </c>
      <c r="AC104" s="294">
        <f>'[2]9. Vzdelávanie'!$AF$27</f>
        <v>42840</v>
      </c>
      <c r="AD104" s="294">
        <f>'[2]9. Vzdelávanie'!$AG$27</f>
        <v>0</v>
      </c>
      <c r="AE104" s="295">
        <f>'[2]9. Vzdelávanie'!$AH$27</f>
        <v>0</v>
      </c>
    </row>
    <row r="105" spans="1:31" ht="15.75" x14ac:dyDescent="0.25">
      <c r="A105" s="149"/>
      <c r="B105" s="324" t="s">
        <v>278</v>
      </c>
      <c r="C105" s="313" t="s">
        <v>279</v>
      </c>
      <c r="D105" s="296">
        <f>SUM(D106:D111)</f>
        <v>5441153.0599999996</v>
      </c>
      <c r="E105" s="294">
        <f t="shared" ref="E105:G105" si="231">SUM(E106:E111)</f>
        <v>5174974.2</v>
      </c>
      <c r="F105" s="294">
        <f t="shared" si="231"/>
        <v>266178.86000000004</v>
      </c>
      <c r="G105" s="307">
        <f t="shared" si="231"/>
        <v>0</v>
      </c>
      <c r="H105" s="296">
        <f>SUM(H106:H111)</f>
        <v>6128885.8599999994</v>
      </c>
      <c r="I105" s="294">
        <f t="shared" ref="I105:K105" si="232">SUM(I106:I111)</f>
        <v>5605714</v>
      </c>
      <c r="J105" s="294">
        <f t="shared" si="232"/>
        <v>523171.86</v>
      </c>
      <c r="K105" s="295">
        <f t="shared" si="232"/>
        <v>0</v>
      </c>
      <c r="L105" s="308">
        <f>SUM(L106:L111)</f>
        <v>5687585</v>
      </c>
      <c r="M105" s="308">
        <f t="shared" ref="M105:O105" si="233">SUM(M106:M111)</f>
        <v>5687585</v>
      </c>
      <c r="N105" s="308">
        <f t="shared" si="233"/>
        <v>0</v>
      </c>
      <c r="O105" s="629">
        <f t="shared" si="233"/>
        <v>0</v>
      </c>
      <c r="P105" s="296">
        <f>SUM(P106:P111)</f>
        <v>5956825</v>
      </c>
      <c r="Q105" s="294">
        <f>SUM(Q106:Q111)</f>
        <v>5687585</v>
      </c>
      <c r="R105" s="294">
        <f t="shared" ref="R105:S105" si="234">SUM(R106:R111)</f>
        <v>269240</v>
      </c>
      <c r="S105" s="307">
        <f t="shared" si="234"/>
        <v>0</v>
      </c>
      <c r="T105" s="296">
        <f>SUM(T106:T111)</f>
        <v>5956825</v>
      </c>
      <c r="U105" s="294">
        <f>SUM(U106:U111)</f>
        <v>5687585</v>
      </c>
      <c r="V105" s="294">
        <f t="shared" ref="V105:W105" si="235">SUM(V106:V111)</f>
        <v>269240</v>
      </c>
      <c r="W105" s="295">
        <f t="shared" si="235"/>
        <v>0</v>
      </c>
      <c r="X105" s="308">
        <f>SUM(X106:X111)</f>
        <v>-131179</v>
      </c>
      <c r="Y105" s="294">
        <f t="shared" ref="Y105:AA105" si="236">SUM(Y106:Y111)</f>
        <v>59976</v>
      </c>
      <c r="Z105" s="294">
        <f t="shared" si="236"/>
        <v>-191155</v>
      </c>
      <c r="AA105" s="295">
        <f t="shared" si="236"/>
        <v>0</v>
      </c>
      <c r="AB105" s="296">
        <f>SUM(AB106:AB111)</f>
        <v>5825646</v>
      </c>
      <c r="AC105" s="294">
        <f t="shared" ref="AC105:AE105" si="237">SUM(AC106:AC111)</f>
        <v>5747561</v>
      </c>
      <c r="AD105" s="294">
        <f t="shared" si="237"/>
        <v>78085</v>
      </c>
      <c r="AE105" s="295">
        <f t="shared" si="237"/>
        <v>0</v>
      </c>
    </row>
    <row r="106" spans="1:31" ht="15.75" x14ac:dyDescent="0.25">
      <c r="A106" s="149"/>
      <c r="B106" s="311">
        <v>1</v>
      </c>
      <c r="C106" s="313" t="s">
        <v>280</v>
      </c>
      <c r="D106" s="296">
        <f>SUM(E106:G106)</f>
        <v>525433</v>
      </c>
      <c r="E106" s="294">
        <f>'[1]9. Vzdelávanie'!$T$29</f>
        <v>512433</v>
      </c>
      <c r="F106" s="294">
        <f>'[1]9. Vzdelávanie'!$U$29</f>
        <v>13000</v>
      </c>
      <c r="G106" s="307">
        <f>'[1]9. Vzdelávanie'!$V$29</f>
        <v>0</v>
      </c>
      <c r="H106" s="296">
        <f>SUM(I106:K106)</f>
        <v>559421.18999999994</v>
      </c>
      <c r="I106" s="294">
        <f>'[2]9. Vzdelávanie'!$Q$29</f>
        <v>548636</v>
      </c>
      <c r="J106" s="294">
        <f>'[2]9. Vzdelávanie'!$R$29</f>
        <v>10785.19</v>
      </c>
      <c r="K106" s="295">
        <f>'[2]9. Vzdelávanie'!$S$29</f>
        <v>0</v>
      </c>
      <c r="L106" s="308">
        <f>SUM(M106:O106)</f>
        <v>547084</v>
      </c>
      <c r="M106" s="308">
        <f>'[2]9. Vzdelávanie'!$T$29</f>
        <v>547084</v>
      </c>
      <c r="N106" s="308">
        <f>'[2]9. Vzdelávanie'!$U$29</f>
        <v>0</v>
      </c>
      <c r="O106" s="629">
        <f>'[2]9. Vzdelávanie'!$V$29</f>
        <v>0</v>
      </c>
      <c r="P106" s="296">
        <f>SUM(Q106:S106)</f>
        <v>556324</v>
      </c>
      <c r="Q106" s="294">
        <f>'[2]9. Vzdelávanie'!$W$29</f>
        <v>547084</v>
      </c>
      <c r="R106" s="294">
        <f>'[2]9. Vzdelávanie'!$X$29</f>
        <v>9240</v>
      </c>
      <c r="S106" s="307">
        <f>'[2]9. Vzdelávanie'!$Y$29</f>
        <v>0</v>
      </c>
      <c r="T106" s="296">
        <f>SUM(U106:W106)</f>
        <v>556324</v>
      </c>
      <c r="U106" s="294">
        <f>'[2]9. Vzdelávanie'!$Z$29</f>
        <v>547084</v>
      </c>
      <c r="V106" s="294">
        <f>'[2]9. Vzdelávanie'!$AA$29</f>
        <v>9240</v>
      </c>
      <c r="W106" s="295">
        <f>'[2]9. Vzdelávanie'!$AB$29</f>
        <v>0</v>
      </c>
      <c r="X106" s="308">
        <f>SUM(Y106:AA106)</f>
        <v>1574</v>
      </c>
      <c r="Y106" s="294">
        <f>'[2]9. Vzdelávanie'!$AC$29</f>
        <v>1574</v>
      </c>
      <c r="Z106" s="294">
        <f>'[2]9. Vzdelávanie'!$AD$29</f>
        <v>0</v>
      </c>
      <c r="AA106" s="295">
        <f>'[2]9. Vzdelávanie'!$AE$29</f>
        <v>0</v>
      </c>
      <c r="AB106" s="296">
        <f>SUM(AC106:AE106)</f>
        <v>557898</v>
      </c>
      <c r="AC106" s="294">
        <f>'[2]9. Vzdelávanie'!$AF$29</f>
        <v>548658</v>
      </c>
      <c r="AD106" s="294">
        <f>'[2]9. Vzdelávanie'!$AG$29</f>
        <v>9240</v>
      </c>
      <c r="AE106" s="295">
        <f>'[2]9. Vzdelávanie'!$AH$29</f>
        <v>0</v>
      </c>
    </row>
    <row r="107" spans="1:31" ht="15.75" x14ac:dyDescent="0.25">
      <c r="A107" s="149"/>
      <c r="B107" s="311">
        <v>2</v>
      </c>
      <c r="C107" s="313" t="s">
        <v>455</v>
      </c>
      <c r="D107" s="296">
        <f t="shared" ref="D107:D111" si="238">SUM(E107:G107)</f>
        <v>868605.96</v>
      </c>
      <c r="E107" s="294">
        <f>'[1]9. Vzdelávanie'!$T$32</f>
        <v>790626</v>
      </c>
      <c r="F107" s="294">
        <f>'[1]9. Vzdelávanie'!$U$32</f>
        <v>77979.960000000006</v>
      </c>
      <c r="G107" s="307">
        <f>'[1]9. Vzdelávanie'!$V$32</f>
        <v>0</v>
      </c>
      <c r="H107" s="296">
        <f t="shared" ref="H107:H111" si="239">SUM(I107:K107)</f>
        <v>854576</v>
      </c>
      <c r="I107" s="294">
        <f>'[2]9. Vzdelávanie'!$Q$33</f>
        <v>854576</v>
      </c>
      <c r="J107" s="294">
        <f>'[2]9. Vzdelávanie'!$R$33</f>
        <v>0</v>
      </c>
      <c r="K107" s="295">
        <f>'[2]9. Vzdelávanie'!$S$33</f>
        <v>0</v>
      </c>
      <c r="L107" s="308">
        <f t="shared" ref="L107:L111" si="240">SUM(M107:O107)</f>
        <v>836335</v>
      </c>
      <c r="M107" s="308">
        <f>'[2]9. Vzdelávanie'!$T$33</f>
        <v>836335</v>
      </c>
      <c r="N107" s="308">
        <f>'[2]9. Vzdelávanie'!$U$33</f>
        <v>0</v>
      </c>
      <c r="O107" s="629">
        <f>'[2]9. Vzdelávanie'!$V$33</f>
        <v>0</v>
      </c>
      <c r="P107" s="296">
        <f t="shared" ref="P107:P111" si="241">SUM(Q107:S107)</f>
        <v>836335</v>
      </c>
      <c r="Q107" s="294">
        <f>'[2]9. Vzdelávanie'!$W$33</f>
        <v>836335</v>
      </c>
      <c r="R107" s="294">
        <f>'[2]9. Vzdelávanie'!$X$33</f>
        <v>0</v>
      </c>
      <c r="S107" s="307">
        <f>'[2]9. Vzdelávanie'!$Y$33</f>
        <v>0</v>
      </c>
      <c r="T107" s="296">
        <f t="shared" ref="T107:T111" si="242">SUM(U107:W107)</f>
        <v>836335</v>
      </c>
      <c r="U107" s="294">
        <f>'[2]9. Vzdelávanie'!$Z$33</f>
        <v>836335</v>
      </c>
      <c r="V107" s="294">
        <f>'[2]9. Vzdelávanie'!$AA$33</f>
        <v>0</v>
      </c>
      <c r="W107" s="295">
        <f>'[2]9. Vzdelávanie'!$AB$33</f>
        <v>0</v>
      </c>
      <c r="X107" s="308">
        <f t="shared" ref="X107:X111" si="243">SUM(Y107:AA107)</f>
        <v>16969</v>
      </c>
      <c r="Y107" s="294">
        <f>'[2]9. Vzdelávanie'!$AC$33</f>
        <v>16969</v>
      </c>
      <c r="Z107" s="294">
        <f>'[2]9. Vzdelávanie'!$AD$33</f>
        <v>0</v>
      </c>
      <c r="AA107" s="295">
        <f>'[2]9. Vzdelávanie'!$AE$33</f>
        <v>0</v>
      </c>
      <c r="AB107" s="296">
        <f t="shared" ref="AB107:AB111" si="244">SUM(AC107:AE107)</f>
        <v>853304</v>
      </c>
      <c r="AC107" s="294">
        <f>'[2]9. Vzdelávanie'!$AF$33</f>
        <v>853304</v>
      </c>
      <c r="AD107" s="294">
        <f>'[2]9. Vzdelávanie'!$AG$33</f>
        <v>0</v>
      </c>
      <c r="AE107" s="295">
        <f>'[2]9. Vzdelávanie'!$AH$33</f>
        <v>0</v>
      </c>
    </row>
    <row r="108" spans="1:31" ht="15.75" x14ac:dyDescent="0.25">
      <c r="A108" s="152"/>
      <c r="B108" s="311">
        <v>3</v>
      </c>
      <c r="C108" s="313" t="s">
        <v>456</v>
      </c>
      <c r="D108" s="296">
        <f t="shared" si="238"/>
        <v>1443345.13</v>
      </c>
      <c r="E108" s="294">
        <f>'[1]9. Vzdelávanie'!$T$36</f>
        <v>1408642</v>
      </c>
      <c r="F108" s="294">
        <f>'[1]9. Vzdelávanie'!$U$36</f>
        <v>34703.129999999997</v>
      </c>
      <c r="G108" s="307">
        <f>'[1]9. Vzdelávanie'!$V$36</f>
        <v>0</v>
      </c>
      <c r="H108" s="296">
        <f t="shared" si="239"/>
        <v>1525347.45</v>
      </c>
      <c r="I108" s="294">
        <f>'[2]9. Vzdelávanie'!$Q$38</f>
        <v>1471472</v>
      </c>
      <c r="J108" s="294">
        <f>'[2]9. Vzdelávanie'!$R$38</f>
        <v>53875.45</v>
      </c>
      <c r="K108" s="295">
        <f>'[2]9. Vzdelávanie'!$S$38</f>
        <v>0</v>
      </c>
      <c r="L108" s="308">
        <f t="shared" si="240"/>
        <v>1469443</v>
      </c>
      <c r="M108" s="308">
        <f>'[2]9. Vzdelávanie'!$T$38</f>
        <v>1469443</v>
      </c>
      <c r="N108" s="308">
        <f>'[2]9. Vzdelávanie'!$U$38</f>
        <v>0</v>
      </c>
      <c r="O108" s="629">
        <f>'[2]9. Vzdelávanie'!$V$38</f>
        <v>0</v>
      </c>
      <c r="P108" s="296">
        <f t="shared" si="241"/>
        <v>1469443</v>
      </c>
      <c r="Q108" s="294">
        <f>'[2]9. Vzdelávanie'!$W$38</f>
        <v>1469443</v>
      </c>
      <c r="R108" s="294">
        <f>'[2]9. Vzdelávanie'!$X$38</f>
        <v>0</v>
      </c>
      <c r="S108" s="307">
        <f>'[2]9. Vzdelávanie'!$Y$38</f>
        <v>0</v>
      </c>
      <c r="T108" s="296">
        <f t="shared" si="242"/>
        <v>1469443</v>
      </c>
      <c r="U108" s="294">
        <f>'[2]9. Vzdelávanie'!$Z$38</f>
        <v>1469443</v>
      </c>
      <c r="V108" s="294">
        <f>'[2]9. Vzdelávanie'!$AA$38</f>
        <v>0</v>
      </c>
      <c r="W108" s="295">
        <f>'[2]9. Vzdelávanie'!$AB$38</f>
        <v>0</v>
      </c>
      <c r="X108" s="308">
        <f t="shared" si="243"/>
        <v>13014</v>
      </c>
      <c r="Y108" s="294">
        <f>'[2]9. Vzdelávanie'!$AC$38</f>
        <v>13014</v>
      </c>
      <c r="Z108" s="294">
        <f>'[2]9. Vzdelávanie'!$AD$38</f>
        <v>0</v>
      </c>
      <c r="AA108" s="295">
        <f>'[2]9. Vzdelávanie'!$AE$38</f>
        <v>0</v>
      </c>
      <c r="AB108" s="296">
        <f t="shared" si="244"/>
        <v>1482457</v>
      </c>
      <c r="AC108" s="294">
        <f>'[2]9. Vzdelávanie'!$AF$38</f>
        <v>1482457</v>
      </c>
      <c r="AD108" s="294">
        <f>'[2]9. Vzdelávanie'!$AG$38</f>
        <v>0</v>
      </c>
      <c r="AE108" s="295">
        <f>'[2]9. Vzdelávanie'!$AH$38</f>
        <v>0</v>
      </c>
    </row>
    <row r="109" spans="1:31" ht="15.75" x14ac:dyDescent="0.25">
      <c r="A109" s="152"/>
      <c r="B109" s="311">
        <v>4</v>
      </c>
      <c r="C109" s="313" t="s">
        <v>457</v>
      </c>
      <c r="D109" s="296">
        <f t="shared" si="238"/>
        <v>1081611</v>
      </c>
      <c r="E109" s="294">
        <f>'[1]9. Vzdelávanie'!$T$41</f>
        <v>985045.2</v>
      </c>
      <c r="F109" s="294">
        <f>'[1]9. Vzdelávanie'!$U$41</f>
        <v>96565.8</v>
      </c>
      <c r="G109" s="307">
        <f>'[1]9. Vzdelávanie'!$V$41</f>
        <v>0</v>
      </c>
      <c r="H109" s="296">
        <f t="shared" si="239"/>
        <v>1155710</v>
      </c>
      <c r="I109" s="294">
        <f>'[2]9. Vzdelávanie'!$Q$44</f>
        <v>1155710</v>
      </c>
      <c r="J109" s="294">
        <f>'[2]9. Vzdelávanie'!$R$44</f>
        <v>0</v>
      </c>
      <c r="K109" s="295">
        <f>'[2]9. Vzdelávanie'!$S$44</f>
        <v>0</v>
      </c>
      <c r="L109" s="308">
        <f t="shared" si="240"/>
        <v>1239262</v>
      </c>
      <c r="M109" s="308">
        <f>'[2]9. Vzdelávanie'!$T$44</f>
        <v>1239262</v>
      </c>
      <c r="N109" s="308">
        <f>'[2]9. Vzdelávanie'!$U$44</f>
        <v>0</v>
      </c>
      <c r="O109" s="629">
        <f>'[2]9. Vzdelávanie'!$V$44</f>
        <v>0</v>
      </c>
      <c r="P109" s="296">
        <f t="shared" si="241"/>
        <v>1239262</v>
      </c>
      <c r="Q109" s="294">
        <f>'[2]9. Vzdelávanie'!$W$44</f>
        <v>1239262</v>
      </c>
      <c r="R109" s="294">
        <f>'[2]9. Vzdelávanie'!$X$44</f>
        <v>0</v>
      </c>
      <c r="S109" s="307">
        <f>'[2]9. Vzdelávanie'!$Y$44</f>
        <v>0</v>
      </c>
      <c r="T109" s="296">
        <f t="shared" si="242"/>
        <v>1239262</v>
      </c>
      <c r="U109" s="294">
        <f>'[2]9. Vzdelávanie'!$Z$44</f>
        <v>1239262</v>
      </c>
      <c r="V109" s="294">
        <f>'[2]9. Vzdelávanie'!$AA$44</f>
        <v>0</v>
      </c>
      <c r="W109" s="295">
        <f>'[2]9. Vzdelávanie'!$AB$44</f>
        <v>0</v>
      </c>
      <c r="X109" s="308">
        <f t="shared" si="243"/>
        <v>79853</v>
      </c>
      <c r="Y109" s="294">
        <f>'[2]9. Vzdelávanie'!$AC$44</f>
        <v>11008</v>
      </c>
      <c r="Z109" s="294">
        <f>'[2]9. Vzdelávanie'!$AD$44</f>
        <v>68845</v>
      </c>
      <c r="AA109" s="295">
        <f>'[2]9. Vzdelávanie'!$AE$44</f>
        <v>0</v>
      </c>
      <c r="AB109" s="296">
        <f t="shared" si="244"/>
        <v>1319115</v>
      </c>
      <c r="AC109" s="294">
        <f>'[2]9. Vzdelávanie'!$AF$44</f>
        <v>1250270</v>
      </c>
      <c r="AD109" s="294">
        <f>'[2]9. Vzdelávanie'!$AG$44</f>
        <v>68845</v>
      </c>
      <c r="AE109" s="295">
        <f>'[2]9. Vzdelávanie'!$AH$44</f>
        <v>0</v>
      </c>
    </row>
    <row r="110" spans="1:31" ht="15.75" x14ac:dyDescent="0.25">
      <c r="A110" s="152"/>
      <c r="B110" s="311">
        <v>5</v>
      </c>
      <c r="C110" s="313" t="s">
        <v>458</v>
      </c>
      <c r="D110" s="296">
        <f t="shared" si="238"/>
        <v>952085.26</v>
      </c>
      <c r="E110" s="294">
        <f>'[1]9. Vzdelávanie'!$T$44</f>
        <v>918823</v>
      </c>
      <c r="F110" s="294">
        <f>'[1]9. Vzdelávanie'!$U$44</f>
        <v>33262.26</v>
      </c>
      <c r="G110" s="307">
        <f>'[1]9. Vzdelávanie'!$V$44</f>
        <v>0</v>
      </c>
      <c r="H110" s="296">
        <f t="shared" si="239"/>
        <v>1375038.5</v>
      </c>
      <c r="I110" s="294">
        <f>'[2]9. Vzdelávanie'!$Q$48</f>
        <v>968248</v>
      </c>
      <c r="J110" s="294">
        <f>'[2]9. Vzdelávanie'!$R$48</f>
        <v>406790.5</v>
      </c>
      <c r="K110" s="295">
        <f>'[2]9. Vzdelávanie'!$S$48</f>
        <v>0</v>
      </c>
      <c r="L110" s="308">
        <f t="shared" si="240"/>
        <v>1016996</v>
      </c>
      <c r="M110" s="308">
        <f>'[2]9. Vzdelávanie'!$T$48</f>
        <v>1016996</v>
      </c>
      <c r="N110" s="308">
        <f>'[2]9. Vzdelávanie'!$U$48</f>
        <v>0</v>
      </c>
      <c r="O110" s="629">
        <f>'[2]9. Vzdelávanie'!$V$48</f>
        <v>0</v>
      </c>
      <c r="P110" s="296">
        <f t="shared" si="241"/>
        <v>1276996</v>
      </c>
      <c r="Q110" s="294">
        <f>'[2]9. Vzdelávanie'!$W$48</f>
        <v>1016996</v>
      </c>
      <c r="R110" s="294">
        <f>'[2]9. Vzdelávanie'!$X$48</f>
        <v>260000</v>
      </c>
      <c r="S110" s="307">
        <f>'[2]9. Vzdelávanie'!$Y$48</f>
        <v>0</v>
      </c>
      <c r="T110" s="296">
        <f t="shared" si="242"/>
        <v>1276996</v>
      </c>
      <c r="U110" s="294">
        <f>'[2]9. Vzdelávanie'!$Z$48</f>
        <v>1016996</v>
      </c>
      <c r="V110" s="294">
        <f>'[2]9. Vzdelávanie'!$AA$48</f>
        <v>260000</v>
      </c>
      <c r="W110" s="295">
        <f>'[2]9. Vzdelávanie'!$AB$48</f>
        <v>0</v>
      </c>
      <c r="X110" s="308">
        <f t="shared" si="243"/>
        <v>-252980</v>
      </c>
      <c r="Y110" s="294">
        <f>'[2]9. Vzdelávanie'!$AC$48</f>
        <v>7020</v>
      </c>
      <c r="Z110" s="294">
        <f>'[2]9. Vzdelávanie'!$AD$48</f>
        <v>-260000</v>
      </c>
      <c r="AA110" s="295">
        <f>'[2]9. Vzdelávanie'!$AE$48</f>
        <v>0</v>
      </c>
      <c r="AB110" s="296">
        <f t="shared" si="244"/>
        <v>1024016</v>
      </c>
      <c r="AC110" s="294">
        <f>'[2]9. Vzdelávanie'!$AF$48</f>
        <v>1024016</v>
      </c>
      <c r="AD110" s="294">
        <f>'[2]9. Vzdelávanie'!$AG$48</f>
        <v>0</v>
      </c>
      <c r="AE110" s="295">
        <f>'[2]9. Vzdelávanie'!$AH$48</f>
        <v>0</v>
      </c>
    </row>
    <row r="111" spans="1:31" ht="15.75" x14ac:dyDescent="0.25">
      <c r="A111" s="152"/>
      <c r="B111" s="311">
        <v>6</v>
      </c>
      <c r="C111" s="313" t="s">
        <v>459</v>
      </c>
      <c r="D111" s="296">
        <f t="shared" si="238"/>
        <v>570072.71</v>
      </c>
      <c r="E111" s="294">
        <f>'[1]9. Vzdelávanie'!$T$47</f>
        <v>559405</v>
      </c>
      <c r="F111" s="294">
        <f>'[1]9. Vzdelávanie'!$U$47</f>
        <v>10667.71</v>
      </c>
      <c r="G111" s="307">
        <f>'[1]9. Vzdelávanie'!$V$47</f>
        <v>0</v>
      </c>
      <c r="H111" s="296">
        <f t="shared" si="239"/>
        <v>658792.72</v>
      </c>
      <c r="I111" s="294">
        <f>'[2]9. Vzdelávanie'!$Q$52</f>
        <v>607072</v>
      </c>
      <c r="J111" s="294">
        <f>'[2]9. Vzdelávanie'!$R$52</f>
        <v>51720.72</v>
      </c>
      <c r="K111" s="295">
        <f>'[2]9. Vzdelávanie'!$S$52</f>
        <v>0</v>
      </c>
      <c r="L111" s="308">
        <f t="shared" si="240"/>
        <v>578465</v>
      </c>
      <c r="M111" s="308">
        <f>'[2]9. Vzdelávanie'!$T$52</f>
        <v>578465</v>
      </c>
      <c r="N111" s="308">
        <f>'[2]9. Vzdelávanie'!$U$52</f>
        <v>0</v>
      </c>
      <c r="O111" s="629">
        <f>'[2]9. Vzdelávanie'!$V$52</f>
        <v>0</v>
      </c>
      <c r="P111" s="296">
        <f t="shared" si="241"/>
        <v>578465</v>
      </c>
      <c r="Q111" s="294">
        <f>'[2]9. Vzdelávanie'!$W$52</f>
        <v>578465</v>
      </c>
      <c r="R111" s="294">
        <f>'[2]9. Vzdelávanie'!$X$52</f>
        <v>0</v>
      </c>
      <c r="S111" s="307">
        <f>'[2]9. Vzdelávanie'!$Y$52</f>
        <v>0</v>
      </c>
      <c r="T111" s="296">
        <f t="shared" si="242"/>
        <v>578465</v>
      </c>
      <c r="U111" s="294">
        <f>'[2]9. Vzdelávanie'!$Z$52</f>
        <v>578465</v>
      </c>
      <c r="V111" s="294">
        <f>'[2]9. Vzdelávanie'!$AA$52</f>
        <v>0</v>
      </c>
      <c r="W111" s="295">
        <f>'[2]9. Vzdelávanie'!$AB$52</f>
        <v>0</v>
      </c>
      <c r="X111" s="308">
        <f t="shared" si="243"/>
        <v>10391</v>
      </c>
      <c r="Y111" s="294">
        <f>'[2]9. Vzdelávanie'!$AC$52</f>
        <v>10391</v>
      </c>
      <c r="Z111" s="294">
        <f>'[2]9. Vzdelávanie'!$AD$52</f>
        <v>0</v>
      </c>
      <c r="AA111" s="295">
        <f>'[2]9. Vzdelávanie'!$AE$52</f>
        <v>0</v>
      </c>
      <c r="AB111" s="296">
        <f t="shared" si="244"/>
        <v>588856</v>
      </c>
      <c r="AC111" s="294">
        <f>'[2]9. Vzdelávanie'!$AF$52</f>
        <v>588856</v>
      </c>
      <c r="AD111" s="294">
        <f>'[2]9. Vzdelávanie'!$AG$52</f>
        <v>0</v>
      </c>
      <c r="AE111" s="295">
        <f>'[2]9. Vzdelávanie'!$AH$52</f>
        <v>0</v>
      </c>
    </row>
    <row r="112" spans="1:31" ht="15.75" x14ac:dyDescent="0.25">
      <c r="A112" s="152"/>
      <c r="B112" s="324" t="s">
        <v>286</v>
      </c>
      <c r="C112" s="313" t="s">
        <v>287</v>
      </c>
      <c r="D112" s="296">
        <f>SUM(D113:D114)</f>
        <v>894629</v>
      </c>
      <c r="E112" s="294">
        <f t="shared" ref="E112:G112" si="245">SUM(E113:E114)</f>
        <v>768749</v>
      </c>
      <c r="F112" s="294">
        <f t="shared" si="245"/>
        <v>125880</v>
      </c>
      <c r="G112" s="307">
        <f t="shared" si="245"/>
        <v>0</v>
      </c>
      <c r="H112" s="296">
        <f>SUM(H113:H114)</f>
        <v>819250</v>
      </c>
      <c r="I112" s="294">
        <f t="shared" ref="I112:K112" si="246">SUM(I113:I114)</f>
        <v>819250</v>
      </c>
      <c r="J112" s="294">
        <f t="shared" si="246"/>
        <v>0</v>
      </c>
      <c r="K112" s="295">
        <f t="shared" si="246"/>
        <v>0</v>
      </c>
      <c r="L112" s="308">
        <f>SUM(L113:L114)</f>
        <v>825900</v>
      </c>
      <c r="M112" s="308">
        <f t="shared" ref="M112:O112" si="247">SUM(M113:M114)</f>
        <v>825900</v>
      </c>
      <c r="N112" s="308">
        <f t="shared" si="247"/>
        <v>0</v>
      </c>
      <c r="O112" s="629">
        <f t="shared" si="247"/>
        <v>0</v>
      </c>
      <c r="P112" s="296">
        <f>SUM(P113:P114)</f>
        <v>734268</v>
      </c>
      <c r="Q112" s="294">
        <f>SUM(Q113:Q114)</f>
        <v>734268</v>
      </c>
      <c r="R112" s="294">
        <f t="shared" ref="R112:S112" si="248">SUM(R113:R114)</f>
        <v>0</v>
      </c>
      <c r="S112" s="307">
        <f t="shared" si="248"/>
        <v>0</v>
      </c>
      <c r="T112" s="296">
        <f>SUM(T113:T114)</f>
        <v>734268</v>
      </c>
      <c r="U112" s="294">
        <f>SUM(U113:U114)</f>
        <v>734268</v>
      </c>
      <c r="V112" s="294">
        <f t="shared" ref="V112:W112" si="249">SUM(V113:V114)</f>
        <v>0</v>
      </c>
      <c r="W112" s="295">
        <f t="shared" si="249"/>
        <v>0</v>
      </c>
      <c r="X112" s="308">
        <f>SUM(X113:X114)</f>
        <v>15000</v>
      </c>
      <c r="Y112" s="294">
        <f t="shared" ref="Y112:AA112" si="250">SUM(Y113:Y114)</f>
        <v>15000</v>
      </c>
      <c r="Z112" s="294">
        <f t="shared" si="250"/>
        <v>0</v>
      </c>
      <c r="AA112" s="295">
        <f t="shared" si="250"/>
        <v>0</v>
      </c>
      <c r="AB112" s="296">
        <f>SUM(AB113:AB114)</f>
        <v>749268</v>
      </c>
      <c r="AC112" s="294">
        <f t="shared" ref="AC112:AE112" si="251">SUM(AC113:AC114)</f>
        <v>749268</v>
      </c>
      <c r="AD112" s="294">
        <f t="shared" si="251"/>
        <v>0</v>
      </c>
      <c r="AE112" s="295">
        <f t="shared" si="251"/>
        <v>0</v>
      </c>
    </row>
    <row r="113" spans="1:31" ht="15.75" x14ac:dyDescent="0.25">
      <c r="A113" s="152"/>
      <c r="B113" s="311">
        <v>1</v>
      </c>
      <c r="C113" s="313" t="s">
        <v>288</v>
      </c>
      <c r="D113" s="296">
        <f>SUM(E113:G113)</f>
        <v>627824.67000000004</v>
      </c>
      <c r="E113" s="294">
        <f>'[1]9. Vzdelávanie'!$T$51</f>
        <v>557875</v>
      </c>
      <c r="F113" s="294">
        <f>'[1]9. Vzdelávanie'!$U$51</f>
        <v>69949.67</v>
      </c>
      <c r="G113" s="307">
        <f>'[1]9. Vzdelávanie'!$V$51</f>
        <v>0</v>
      </c>
      <c r="H113" s="296">
        <f>SUM(I113:K113)</f>
        <v>587000</v>
      </c>
      <c r="I113" s="294">
        <f>'[2]9. Vzdelávanie'!$Q$57</f>
        <v>587000</v>
      </c>
      <c r="J113" s="294">
        <f>'[2]9. Vzdelávanie'!$R$57</f>
        <v>0</v>
      </c>
      <c r="K113" s="295">
        <f>'[2]9. Vzdelávanie'!$S$57</f>
        <v>0</v>
      </c>
      <c r="L113" s="308">
        <f>SUM(M113:O113)</f>
        <v>594500</v>
      </c>
      <c r="M113" s="308">
        <f>'[2]9. Vzdelávanie'!$T$57</f>
        <v>594500</v>
      </c>
      <c r="N113" s="308">
        <f>'[2]9. Vzdelávanie'!$U$57</f>
        <v>0</v>
      </c>
      <c r="O113" s="629">
        <f>'[2]9. Vzdelávanie'!$V$57</f>
        <v>0</v>
      </c>
      <c r="P113" s="296">
        <f>SUM(Q113:S113)</f>
        <v>502868</v>
      </c>
      <c r="Q113" s="294">
        <f>'[2]9. Vzdelávanie'!$W$57</f>
        <v>502868</v>
      </c>
      <c r="R113" s="294">
        <f>'[2]9. Vzdelávanie'!$X$57</f>
        <v>0</v>
      </c>
      <c r="S113" s="307">
        <f>'[2]9. Vzdelávanie'!$Y$57</f>
        <v>0</v>
      </c>
      <c r="T113" s="296">
        <f>SUM(U113:W113)</f>
        <v>502868</v>
      </c>
      <c r="U113" s="294">
        <f>'[2]9. Vzdelávanie'!$Z$57</f>
        <v>502868</v>
      </c>
      <c r="V113" s="294">
        <f>'[2]9. Vzdelávanie'!$AA$57</f>
        <v>0</v>
      </c>
      <c r="W113" s="295">
        <f>'[2]9. Vzdelávanie'!$AB$57</f>
        <v>0</v>
      </c>
      <c r="X113" s="308">
        <f>SUM(Y113:AA113)</f>
        <v>15000</v>
      </c>
      <c r="Y113" s="294">
        <f>'[2]9. Vzdelávanie'!$AC$57</f>
        <v>15000</v>
      </c>
      <c r="Z113" s="294">
        <f>'[2]9. Vzdelávanie'!$AD$57</f>
        <v>0</v>
      </c>
      <c r="AA113" s="295">
        <f>'[2]9. Vzdelávanie'!$AE$57</f>
        <v>0</v>
      </c>
      <c r="AB113" s="296">
        <f>SUM(AC113:AE113)</f>
        <v>517868</v>
      </c>
      <c r="AC113" s="294">
        <f>'[2]9. Vzdelávanie'!$AF$57</f>
        <v>517868</v>
      </c>
      <c r="AD113" s="294">
        <f>'[2]9. Vzdelávanie'!$AG$57</f>
        <v>0</v>
      </c>
      <c r="AE113" s="295">
        <f>'[2]9. Vzdelávanie'!$AH$57</f>
        <v>0</v>
      </c>
    </row>
    <row r="114" spans="1:31" ht="15.75" x14ac:dyDescent="0.25">
      <c r="A114" s="152"/>
      <c r="B114" s="311">
        <v>2</v>
      </c>
      <c r="C114" s="313" t="s">
        <v>289</v>
      </c>
      <c r="D114" s="296">
        <f t="shared" ref="D114:D117" si="252">SUM(E114:G114)</f>
        <v>266804.33</v>
      </c>
      <c r="E114" s="294">
        <f>'[1]9. Vzdelávanie'!$T$52</f>
        <v>210874</v>
      </c>
      <c r="F114" s="294">
        <f>'[1]9. Vzdelávanie'!$U$52</f>
        <v>55930.33</v>
      </c>
      <c r="G114" s="307">
        <f>'[1]9. Vzdelávanie'!$V$52</f>
        <v>0</v>
      </c>
      <c r="H114" s="296">
        <f t="shared" ref="H114:H117" si="253">SUM(I114:K114)</f>
        <v>232250</v>
      </c>
      <c r="I114" s="294">
        <f>'[2]9. Vzdelávanie'!$Q$58</f>
        <v>232250</v>
      </c>
      <c r="J114" s="294">
        <f>'[2]9. Vzdelávanie'!$R$58</f>
        <v>0</v>
      </c>
      <c r="K114" s="295">
        <f>'[2]9. Vzdelávanie'!$S$58</f>
        <v>0</v>
      </c>
      <c r="L114" s="308">
        <f t="shared" ref="L114:L117" si="254">SUM(M114:O114)</f>
        <v>231400</v>
      </c>
      <c r="M114" s="308">
        <f>'[2]9. Vzdelávanie'!$T$58</f>
        <v>231400</v>
      </c>
      <c r="N114" s="308">
        <f>'[2]9. Vzdelávanie'!$U$58</f>
        <v>0</v>
      </c>
      <c r="O114" s="629">
        <f>'[2]9. Vzdelávanie'!$V$58</f>
        <v>0</v>
      </c>
      <c r="P114" s="296">
        <f t="shared" ref="P114:P118" si="255">SUM(Q114:S114)</f>
        <v>231400</v>
      </c>
      <c r="Q114" s="294">
        <f>'[2]9. Vzdelávanie'!$W$58</f>
        <v>231400</v>
      </c>
      <c r="R114" s="294">
        <f>'[2]9. Vzdelávanie'!$X$58</f>
        <v>0</v>
      </c>
      <c r="S114" s="307">
        <f>'[2]9. Vzdelávanie'!$Y$58</f>
        <v>0</v>
      </c>
      <c r="T114" s="296">
        <f t="shared" ref="T114:T118" si="256">SUM(U114:W114)</f>
        <v>231400</v>
      </c>
      <c r="U114" s="294">
        <f>'[2]9. Vzdelávanie'!$Z$58</f>
        <v>231400</v>
      </c>
      <c r="V114" s="294">
        <f>'[2]9. Vzdelávanie'!$AA$58</f>
        <v>0</v>
      </c>
      <c r="W114" s="295">
        <f>'[2]9. Vzdelávanie'!$AB$58</f>
        <v>0</v>
      </c>
      <c r="X114" s="308">
        <f t="shared" ref="X114:X117" si="257">SUM(Y114:AA114)</f>
        <v>0</v>
      </c>
      <c r="Y114" s="294">
        <f>'[2]9. Vzdelávanie'!$AC$58</f>
        <v>0</v>
      </c>
      <c r="Z114" s="294">
        <f>'[2]9. Vzdelávanie'!$AD$58</f>
        <v>0</v>
      </c>
      <c r="AA114" s="295">
        <f>'[2]9. Vzdelávanie'!$AE$58</f>
        <v>0</v>
      </c>
      <c r="AB114" s="296">
        <f t="shared" ref="AB114:AB117" si="258">SUM(AC114:AE114)</f>
        <v>231400</v>
      </c>
      <c r="AC114" s="294">
        <f>'[2]9. Vzdelávanie'!$AF$58</f>
        <v>231400</v>
      </c>
      <c r="AD114" s="294">
        <f>'[2]9. Vzdelávanie'!$AG$58</f>
        <v>0</v>
      </c>
      <c r="AE114" s="295">
        <f>'[2]9. Vzdelávanie'!$AH$58</f>
        <v>0</v>
      </c>
    </row>
    <row r="115" spans="1:31" ht="15.75" x14ac:dyDescent="0.25">
      <c r="A115" s="152"/>
      <c r="B115" s="324" t="s">
        <v>290</v>
      </c>
      <c r="C115" s="313" t="s">
        <v>291</v>
      </c>
      <c r="D115" s="296">
        <f t="shared" si="252"/>
        <v>258416.58000000002</v>
      </c>
      <c r="E115" s="294">
        <f>'[1]9. Vzdelávanie'!$T$53</f>
        <v>258416.58000000002</v>
      </c>
      <c r="F115" s="294">
        <f>'[1]9. Vzdelávanie'!$U$53</f>
        <v>0</v>
      </c>
      <c r="G115" s="307">
        <f>'[1]9. Vzdelávanie'!$V$53</f>
        <v>0</v>
      </c>
      <c r="H115" s="296">
        <f t="shared" si="253"/>
        <v>303479.23</v>
      </c>
      <c r="I115" s="294">
        <f>'[2]9. Vzdelávanie'!$Q$59</f>
        <v>303479.23</v>
      </c>
      <c r="J115" s="294">
        <f>'[2]9. Vzdelávanie'!$R$59</f>
        <v>0</v>
      </c>
      <c r="K115" s="295">
        <f>'[2]9. Vzdelávanie'!$S$59</f>
        <v>0</v>
      </c>
      <c r="L115" s="308">
        <f t="shared" si="254"/>
        <v>279760</v>
      </c>
      <c r="M115" s="308">
        <f>'[2]9. Vzdelávanie'!$T$59</f>
        <v>279760</v>
      </c>
      <c r="N115" s="308">
        <f>'[2]9. Vzdelávanie'!$U$59</f>
        <v>0</v>
      </c>
      <c r="O115" s="629">
        <f>'[2]9. Vzdelávanie'!$V$59</f>
        <v>0</v>
      </c>
      <c r="P115" s="296">
        <f t="shared" si="255"/>
        <v>300923</v>
      </c>
      <c r="Q115" s="294">
        <f>'[2]9. Vzdelávanie'!$W$59</f>
        <v>300923</v>
      </c>
      <c r="R115" s="294">
        <f>'[2]9. Vzdelávanie'!$X$59</f>
        <v>0</v>
      </c>
      <c r="S115" s="307">
        <f>'[2]9. Vzdelávanie'!$Y$59</f>
        <v>0</v>
      </c>
      <c r="T115" s="296">
        <f t="shared" si="256"/>
        <v>314228</v>
      </c>
      <c r="U115" s="294">
        <f>'[2]9. Vzdelávanie'!$Z$59</f>
        <v>314228</v>
      </c>
      <c r="V115" s="294">
        <f>'[2]9. Vzdelávanie'!$AA$59</f>
        <v>0</v>
      </c>
      <c r="W115" s="295">
        <f>'[2]9. Vzdelávanie'!$AB$59</f>
        <v>0</v>
      </c>
      <c r="X115" s="308">
        <f t="shared" si="257"/>
        <v>18716</v>
      </c>
      <c r="Y115" s="294">
        <f>'[2]9. Vzdelávanie'!$AC$59</f>
        <v>18716</v>
      </c>
      <c r="Z115" s="294">
        <f>'[2]9. Vzdelávanie'!$AD$59</f>
        <v>0</v>
      </c>
      <c r="AA115" s="295">
        <f>'[2]9. Vzdelávanie'!$AE$59</f>
        <v>0</v>
      </c>
      <c r="AB115" s="296">
        <f t="shared" si="258"/>
        <v>332944</v>
      </c>
      <c r="AC115" s="294">
        <f>'[2]9. Vzdelávanie'!$AF$59</f>
        <v>332944</v>
      </c>
      <c r="AD115" s="294">
        <f>'[2]9. Vzdelávanie'!$AG$59</f>
        <v>0</v>
      </c>
      <c r="AE115" s="295">
        <f>'[2]9. Vzdelávanie'!$AH$59</f>
        <v>0</v>
      </c>
    </row>
    <row r="116" spans="1:31" ht="15.75" x14ac:dyDescent="0.25">
      <c r="A116" s="152"/>
      <c r="B116" s="324" t="s">
        <v>292</v>
      </c>
      <c r="C116" s="313" t="s">
        <v>293</v>
      </c>
      <c r="D116" s="296">
        <f t="shared" si="252"/>
        <v>483515.67</v>
      </c>
      <c r="E116" s="294">
        <f>'[1]9. Vzdelávanie'!$T$70</f>
        <v>470295.67</v>
      </c>
      <c r="F116" s="294">
        <f>'[1]9. Vzdelávanie'!$U$70</f>
        <v>13220</v>
      </c>
      <c r="G116" s="307">
        <f>'[1]9. Vzdelávanie'!$V$70</f>
        <v>0</v>
      </c>
      <c r="H116" s="296">
        <f t="shared" si="253"/>
        <v>767588.03</v>
      </c>
      <c r="I116" s="294">
        <f>'[2]9. Vzdelávanie'!$Q$76</f>
        <v>760377.03</v>
      </c>
      <c r="J116" s="294">
        <f>'[2]9. Vzdelávanie'!$R$76</f>
        <v>7211</v>
      </c>
      <c r="K116" s="295">
        <f>'[2]9. Vzdelávanie'!$S$76</f>
        <v>0</v>
      </c>
      <c r="L116" s="308">
        <f t="shared" si="254"/>
        <v>633900</v>
      </c>
      <c r="M116" s="308">
        <f>'[2]9. Vzdelávanie'!$T$76</f>
        <v>633900</v>
      </c>
      <c r="N116" s="308">
        <f>'[2]9. Vzdelávanie'!$U$76</f>
        <v>0</v>
      </c>
      <c r="O116" s="629">
        <f>'[2]9. Vzdelávanie'!$V$76</f>
        <v>0</v>
      </c>
      <c r="P116" s="296">
        <f t="shared" si="255"/>
        <v>798046</v>
      </c>
      <c r="Q116" s="294">
        <f>'[2]9. Vzdelávanie'!$W$76</f>
        <v>791167</v>
      </c>
      <c r="R116" s="294">
        <f>'[2]9. Vzdelávanie'!$X$76</f>
        <v>6879</v>
      </c>
      <c r="S116" s="307">
        <f>'[2]9. Vzdelávanie'!$Y$76</f>
        <v>0</v>
      </c>
      <c r="T116" s="296">
        <f t="shared" si="256"/>
        <v>812746</v>
      </c>
      <c r="U116" s="294">
        <f>'[2]9. Vzdelávanie'!$Z$76</f>
        <v>805867</v>
      </c>
      <c r="V116" s="294">
        <f>'[2]9. Vzdelávanie'!$AA$76</f>
        <v>6879</v>
      </c>
      <c r="W116" s="295">
        <f>'[2]9. Vzdelávanie'!$AB$76</f>
        <v>0</v>
      </c>
      <c r="X116" s="308">
        <f t="shared" si="257"/>
        <v>46378</v>
      </c>
      <c r="Y116" s="294">
        <f>'[2]9. Vzdelávanie'!$AC$76</f>
        <v>26948</v>
      </c>
      <c r="Z116" s="294">
        <f>'[2]9. Vzdelávanie'!$AD$76</f>
        <v>19430</v>
      </c>
      <c r="AA116" s="295">
        <f>'[2]9. Vzdelávanie'!$AE$76</f>
        <v>0</v>
      </c>
      <c r="AB116" s="296">
        <f t="shared" si="258"/>
        <v>859124</v>
      </c>
      <c r="AC116" s="294">
        <f>'[2]9. Vzdelávanie'!$AF$76</f>
        <v>832815</v>
      </c>
      <c r="AD116" s="294">
        <f>'[2]9. Vzdelávanie'!$AG$76</f>
        <v>26309</v>
      </c>
      <c r="AE116" s="295">
        <f>'[2]9. Vzdelávanie'!$AH$76</f>
        <v>0</v>
      </c>
    </row>
    <row r="117" spans="1:31" ht="15.75" x14ac:dyDescent="0.25">
      <c r="A117" s="152"/>
      <c r="B117" s="448" t="s">
        <v>294</v>
      </c>
      <c r="C117" s="449" t="s">
        <v>413</v>
      </c>
      <c r="D117" s="296">
        <f t="shared" si="252"/>
        <v>2878.63</v>
      </c>
      <c r="E117" s="294">
        <f>'[1]9. Vzdelávanie'!$T$71</f>
        <v>2878.63</v>
      </c>
      <c r="F117" s="294">
        <f>'[1]9. Vzdelávanie'!$U$71</f>
        <v>0</v>
      </c>
      <c r="G117" s="307">
        <f>'[1]9. Vzdelávanie'!$V$71</f>
        <v>0</v>
      </c>
      <c r="H117" s="296">
        <f t="shared" si="253"/>
        <v>96439.18</v>
      </c>
      <c r="I117" s="294">
        <f>'[2]9. Vzdelávanie'!$Q$77</f>
        <v>96439.18</v>
      </c>
      <c r="J117" s="294">
        <f>'[2]9. Vzdelávanie'!$R$77</f>
        <v>0</v>
      </c>
      <c r="K117" s="295">
        <f>'[2]9. Vzdelávanie'!$S$77</f>
        <v>0</v>
      </c>
      <c r="L117" s="308">
        <f t="shared" si="254"/>
        <v>323340</v>
      </c>
      <c r="M117" s="308">
        <f>'[2]9. Vzdelávanie'!$T$77</f>
        <v>223340</v>
      </c>
      <c r="N117" s="308">
        <f>'[2]9. Vzdelávanie'!$U$77</f>
        <v>100000</v>
      </c>
      <c r="O117" s="629">
        <f>'[2]9. Vzdelávanie'!$V$77</f>
        <v>0</v>
      </c>
      <c r="P117" s="296">
        <f t="shared" si="255"/>
        <v>417250</v>
      </c>
      <c r="Q117" s="294">
        <f>'[2]9. Vzdelávanie'!$W$77</f>
        <v>406490</v>
      </c>
      <c r="R117" s="294">
        <f>'[2]9. Vzdelávanie'!$X$77</f>
        <v>10760</v>
      </c>
      <c r="S117" s="307">
        <f>'[2]9. Vzdelávanie'!$Y$77</f>
        <v>0</v>
      </c>
      <c r="T117" s="296">
        <f t="shared" si="256"/>
        <v>382518</v>
      </c>
      <c r="U117" s="294">
        <f>'[2]9. Vzdelávanie'!$Z$77</f>
        <v>378485</v>
      </c>
      <c r="V117" s="294">
        <f>'[2]9. Vzdelávanie'!$AA$77</f>
        <v>4033</v>
      </c>
      <c r="W117" s="295">
        <f>'[2]9. Vzdelávanie'!$AB$77</f>
        <v>0</v>
      </c>
      <c r="X117" s="308">
        <f t="shared" si="257"/>
        <v>-140637</v>
      </c>
      <c r="Y117" s="294">
        <f>'[2]9. Vzdelávanie'!$AC$77</f>
        <v>-136604</v>
      </c>
      <c r="Z117" s="294">
        <f>'[2]9. Vzdelávanie'!$AD$77</f>
        <v>-4033</v>
      </c>
      <c r="AA117" s="295">
        <f>'[2]9. Vzdelávanie'!$AE$77</f>
        <v>0</v>
      </c>
      <c r="AB117" s="296">
        <f t="shared" si="258"/>
        <v>241881</v>
      </c>
      <c r="AC117" s="294">
        <f>'[2]9. Vzdelávanie'!$AF$77</f>
        <v>241881</v>
      </c>
      <c r="AD117" s="294">
        <f>'[2]9. Vzdelávanie'!$AG$77</f>
        <v>0</v>
      </c>
      <c r="AE117" s="295">
        <f>'[2]9. Vzdelávanie'!$AH$77</f>
        <v>0</v>
      </c>
    </row>
    <row r="118" spans="1:31" ht="16.5" thickBot="1" x14ac:dyDescent="0.3">
      <c r="A118" s="152"/>
      <c r="B118" s="447" t="s">
        <v>475</v>
      </c>
      <c r="C118" s="415" t="s">
        <v>476</v>
      </c>
      <c r="D118" s="450">
        <f>SUM(E118:G118)</f>
        <v>529127.59</v>
      </c>
      <c r="E118" s="451">
        <f>'[1]9. Vzdelávanie'!$T$78</f>
        <v>529127.59</v>
      </c>
      <c r="F118" s="451">
        <f>'[1]9. Vzdelávanie'!$U$78</f>
        <v>0</v>
      </c>
      <c r="G118" s="630">
        <f>'[1]9. Vzdelávanie'!$V$78</f>
        <v>0</v>
      </c>
      <c r="H118" s="450">
        <f>SUM(I118:K118)</f>
        <v>366054.28</v>
      </c>
      <c r="I118" s="451">
        <f>'[2]9. Vzdelávanie'!$Q$84</f>
        <v>366054.28</v>
      </c>
      <c r="J118" s="451">
        <f>'[2]9. Vzdelávanie'!$R$84</f>
        <v>0</v>
      </c>
      <c r="K118" s="452">
        <f>'[2]9. Vzdelávanie'!$S$84</f>
        <v>0</v>
      </c>
      <c r="L118" s="632">
        <f>SUM(M118:O118)</f>
        <v>694800</v>
      </c>
      <c r="M118" s="632">
        <f>'[2]9. Vzdelávanie'!$T$84</f>
        <v>694800</v>
      </c>
      <c r="N118" s="632">
        <f>'[2]9. Vzdelávanie'!$U$84</f>
        <v>0</v>
      </c>
      <c r="O118" s="635">
        <f>'[2]9. Vzdelávanie'!$V$84</f>
        <v>0</v>
      </c>
      <c r="P118" s="305">
        <f t="shared" si="255"/>
        <v>751572</v>
      </c>
      <c r="Q118" s="306">
        <f>'[2]9. Vzdelávanie'!$W$84</f>
        <v>751572</v>
      </c>
      <c r="R118" s="306">
        <f>'[2]9. Vzdelávanie'!$X$84</f>
        <v>0</v>
      </c>
      <c r="S118" s="413">
        <f>'[2]9. Vzdelávanie'!$Y$84</f>
        <v>0</v>
      </c>
      <c r="T118" s="305">
        <f t="shared" si="256"/>
        <v>751572</v>
      </c>
      <c r="U118" s="306">
        <f>'[2]9. Vzdelávanie'!$Z$84</f>
        <v>751572</v>
      </c>
      <c r="V118" s="306">
        <f>'[2]9. Vzdelávanie'!$AA$84</f>
        <v>0</v>
      </c>
      <c r="W118" s="343">
        <f>'[2]9. Vzdelávanie'!$AB$84</f>
        <v>0</v>
      </c>
      <c r="X118" s="632">
        <f>SUM(Y118:AA118)</f>
        <v>21922</v>
      </c>
      <c r="Y118" s="451">
        <f>'[2]9. Vzdelávanie'!$AC$84</f>
        <v>21922</v>
      </c>
      <c r="Z118" s="451">
        <f>'[2]9. Vzdelávanie'!$AD$84</f>
        <v>0</v>
      </c>
      <c r="AA118" s="452">
        <f>'[2]9. Vzdelávanie'!$AE$84</f>
        <v>0</v>
      </c>
      <c r="AB118" s="450">
        <f>SUM(AC118:AE118)</f>
        <v>773494</v>
      </c>
      <c r="AC118" s="451">
        <f>'[2]9. Vzdelávanie'!$AF$84</f>
        <v>773494</v>
      </c>
      <c r="AD118" s="451">
        <f>'[2]9. Vzdelávanie'!$AG$84</f>
        <v>0</v>
      </c>
      <c r="AE118" s="452">
        <f>'[2]9. Vzdelávanie'!$AH$84</f>
        <v>0</v>
      </c>
    </row>
    <row r="119" spans="1:31" s="151" customFormat="1" ht="15.75" x14ac:dyDescent="0.25">
      <c r="A119" s="153"/>
      <c r="B119" s="316" t="s">
        <v>296</v>
      </c>
      <c r="C119" s="328"/>
      <c r="D119" s="302">
        <f>D120+D121+D129</f>
        <v>402339.41000000003</v>
      </c>
      <c r="E119" s="303">
        <f t="shared" ref="E119:G119" si="259">E120+E121+E129</f>
        <v>385172.31000000006</v>
      </c>
      <c r="F119" s="303">
        <f t="shared" si="259"/>
        <v>17167.099999999999</v>
      </c>
      <c r="G119" s="393">
        <f t="shared" si="259"/>
        <v>0</v>
      </c>
      <c r="H119" s="302">
        <f>H120+H121+H129</f>
        <v>335887.68999999994</v>
      </c>
      <c r="I119" s="303">
        <f t="shared" ref="I119:K119" si="260">I120+I121+I129</f>
        <v>315887.68999999994</v>
      </c>
      <c r="J119" s="303">
        <f t="shared" si="260"/>
        <v>20000</v>
      </c>
      <c r="K119" s="304">
        <f t="shared" si="260"/>
        <v>0</v>
      </c>
      <c r="L119" s="397">
        <f>L120+L121+L129</f>
        <v>1502690</v>
      </c>
      <c r="M119" s="397">
        <f t="shared" ref="M119:W119" si="261">M120+M121+M129</f>
        <v>407690</v>
      </c>
      <c r="N119" s="397">
        <f t="shared" si="261"/>
        <v>1095000</v>
      </c>
      <c r="O119" s="628">
        <f t="shared" si="261"/>
        <v>0</v>
      </c>
      <c r="P119" s="302">
        <f t="shared" si="261"/>
        <v>1499690</v>
      </c>
      <c r="Q119" s="303">
        <f t="shared" si="261"/>
        <v>407690</v>
      </c>
      <c r="R119" s="303">
        <f t="shared" si="261"/>
        <v>1092000</v>
      </c>
      <c r="S119" s="393">
        <f t="shared" si="261"/>
        <v>0</v>
      </c>
      <c r="T119" s="302">
        <f t="shared" si="261"/>
        <v>1497190</v>
      </c>
      <c r="U119" s="303">
        <f t="shared" si="261"/>
        <v>402590</v>
      </c>
      <c r="V119" s="303">
        <f t="shared" si="261"/>
        <v>1094600</v>
      </c>
      <c r="W119" s="304">
        <f t="shared" si="261"/>
        <v>0</v>
      </c>
      <c r="X119" s="397">
        <f>X120+X121+X129</f>
        <v>-1150680</v>
      </c>
      <c r="Y119" s="303">
        <f t="shared" ref="Y119:AA119" si="262">Y120+Y121+Y129</f>
        <v>-76280</v>
      </c>
      <c r="Z119" s="303">
        <f t="shared" si="262"/>
        <v>-1074400</v>
      </c>
      <c r="AA119" s="304">
        <f t="shared" si="262"/>
        <v>0</v>
      </c>
      <c r="AB119" s="302">
        <f>AB120+AB121+AB129</f>
        <v>346510</v>
      </c>
      <c r="AC119" s="303">
        <f t="shared" ref="AC119:AE119" si="263">AC120+AC121+AC129</f>
        <v>326310</v>
      </c>
      <c r="AD119" s="303">
        <f t="shared" si="263"/>
        <v>20200</v>
      </c>
      <c r="AE119" s="304">
        <f t="shared" si="263"/>
        <v>0</v>
      </c>
    </row>
    <row r="120" spans="1:31" ht="15.75" x14ac:dyDescent="0.25">
      <c r="A120" s="149"/>
      <c r="B120" s="324" t="s">
        <v>297</v>
      </c>
      <c r="C120" s="313" t="s">
        <v>298</v>
      </c>
      <c r="D120" s="296">
        <f>SUM(E120:G120)</f>
        <v>1901.47</v>
      </c>
      <c r="E120" s="294">
        <f>'[1]10. Šport'!$T$4</f>
        <v>1901.47</v>
      </c>
      <c r="F120" s="294">
        <f>'[1]10. Šport'!$U$4</f>
        <v>0</v>
      </c>
      <c r="G120" s="307">
        <f>'[1]10. Šport'!$V$4</f>
        <v>0</v>
      </c>
      <c r="H120" s="296">
        <f>SUM(I120:K120)</f>
        <v>1150.96</v>
      </c>
      <c r="I120" s="294">
        <f>'[2]10. Šport'!$Q$4</f>
        <v>1150.96</v>
      </c>
      <c r="J120" s="294">
        <f>'[2]10. Šport'!$R$4</f>
        <v>0</v>
      </c>
      <c r="K120" s="295">
        <f>'[2]10. Šport'!$S$4</f>
        <v>0</v>
      </c>
      <c r="L120" s="308">
        <f>SUM(M120:O120)</f>
        <v>4000</v>
      </c>
      <c r="M120" s="308">
        <f>'[2]10. Šport'!$T$4</f>
        <v>4000</v>
      </c>
      <c r="N120" s="308">
        <f>'[2]10. Šport'!$U$4</f>
        <v>0</v>
      </c>
      <c r="O120" s="629">
        <f>'[2]10. Šport'!$V$4</f>
        <v>0</v>
      </c>
      <c r="P120" s="296">
        <f>SUM(Q120:S120)</f>
        <v>4000</v>
      </c>
      <c r="Q120" s="294">
        <f>'[2]10. Šport'!$W$4</f>
        <v>4000</v>
      </c>
      <c r="R120" s="294">
        <f>'[2]10. Šport'!$X$4</f>
        <v>0</v>
      </c>
      <c r="S120" s="307">
        <f>'[2]10. Šport'!$Y$4</f>
        <v>0</v>
      </c>
      <c r="T120" s="296">
        <f>SUM(U120:W120)</f>
        <v>4000</v>
      </c>
      <c r="U120" s="294">
        <f>'[2]10. Šport'!$Z$4</f>
        <v>4000</v>
      </c>
      <c r="V120" s="294">
        <f>'[2]10. Šport'!$AA$4</f>
        <v>0</v>
      </c>
      <c r="W120" s="295">
        <f>'[2]10. Šport'!$AB$4</f>
        <v>0</v>
      </c>
      <c r="X120" s="308">
        <f>SUM(Y120:AA120)</f>
        <v>0</v>
      </c>
      <c r="Y120" s="294">
        <f>'[2]10. Šport'!$AC$4</f>
        <v>0</v>
      </c>
      <c r="Z120" s="294">
        <f>'[2]10. Šport'!$AD$4</f>
        <v>0</v>
      </c>
      <c r="AA120" s="295">
        <f>'[2]10. Šport'!$AE$4</f>
        <v>0</v>
      </c>
      <c r="AB120" s="296">
        <f>SUM(AC120:AE120)</f>
        <v>4000</v>
      </c>
      <c r="AC120" s="294">
        <f>'[2]10. Šport'!$AF$4</f>
        <v>4000</v>
      </c>
      <c r="AD120" s="294">
        <f>'[2]10. Šport'!$AG$4</f>
        <v>0</v>
      </c>
      <c r="AE120" s="295">
        <f>'[2]10. Šport'!$AH$4</f>
        <v>0</v>
      </c>
    </row>
    <row r="121" spans="1:31" ht="15.75" x14ac:dyDescent="0.25">
      <c r="A121" s="149"/>
      <c r="B121" s="324" t="s">
        <v>299</v>
      </c>
      <c r="C121" s="313" t="s">
        <v>300</v>
      </c>
      <c r="D121" s="296">
        <f>SUM(D122:D128)</f>
        <v>329077.94000000006</v>
      </c>
      <c r="E121" s="294">
        <f t="shared" ref="E121:AA121" si="264">SUM(E122:E128)</f>
        <v>311910.84000000008</v>
      </c>
      <c r="F121" s="294">
        <f t="shared" si="264"/>
        <v>17167.099999999999</v>
      </c>
      <c r="G121" s="307">
        <f t="shared" si="264"/>
        <v>0</v>
      </c>
      <c r="H121" s="296">
        <f>SUM(H122:H128)</f>
        <v>331560.17999999993</v>
      </c>
      <c r="I121" s="294">
        <f t="shared" ref="I121:K121" si="265">SUM(I122:I128)</f>
        <v>311560.17999999993</v>
      </c>
      <c r="J121" s="294">
        <f t="shared" si="265"/>
        <v>20000</v>
      </c>
      <c r="K121" s="295">
        <f t="shared" si="265"/>
        <v>0</v>
      </c>
      <c r="L121" s="308">
        <f>SUM(L122:L128)</f>
        <v>1421870</v>
      </c>
      <c r="M121" s="308">
        <f t="shared" ref="M121:O121" si="266">SUM(M122:M128)</f>
        <v>326870</v>
      </c>
      <c r="N121" s="308">
        <f t="shared" si="266"/>
        <v>1095000</v>
      </c>
      <c r="O121" s="629">
        <f t="shared" si="266"/>
        <v>0</v>
      </c>
      <c r="P121" s="296">
        <f>SUM(P122:P128)</f>
        <v>1418870</v>
      </c>
      <c r="Q121" s="294">
        <f>SUM(Q122:Q128)</f>
        <v>326870</v>
      </c>
      <c r="R121" s="294">
        <f t="shared" ref="R121:S121" si="267">SUM(R122:R128)</f>
        <v>1092000</v>
      </c>
      <c r="S121" s="307">
        <f t="shared" si="267"/>
        <v>0</v>
      </c>
      <c r="T121" s="296">
        <f>SUM(T122:T128)</f>
        <v>1416370</v>
      </c>
      <c r="U121" s="294">
        <f>SUM(U122:U128)</f>
        <v>321770</v>
      </c>
      <c r="V121" s="294">
        <f t="shared" ref="V121:W121" si="268">SUM(V122:V128)</f>
        <v>1094600</v>
      </c>
      <c r="W121" s="295">
        <f t="shared" si="268"/>
        <v>0</v>
      </c>
      <c r="X121" s="308">
        <f t="shared" si="264"/>
        <v>-1083860</v>
      </c>
      <c r="Y121" s="294">
        <f t="shared" si="264"/>
        <v>-9460</v>
      </c>
      <c r="Z121" s="294">
        <f t="shared" si="264"/>
        <v>-1074400</v>
      </c>
      <c r="AA121" s="295">
        <f t="shared" si="264"/>
        <v>0</v>
      </c>
      <c r="AB121" s="296">
        <f t="shared" ref="AB121:AE121" si="269">SUM(AB122:AB128)</f>
        <v>332510</v>
      </c>
      <c r="AC121" s="294">
        <f t="shared" si="269"/>
        <v>312310</v>
      </c>
      <c r="AD121" s="294">
        <f t="shared" si="269"/>
        <v>20200</v>
      </c>
      <c r="AE121" s="295">
        <f t="shared" si="269"/>
        <v>0</v>
      </c>
    </row>
    <row r="122" spans="1:31" ht="15.75" x14ac:dyDescent="0.25">
      <c r="A122" s="149"/>
      <c r="B122" s="311">
        <v>1</v>
      </c>
      <c r="C122" s="313" t="s">
        <v>301</v>
      </c>
      <c r="D122" s="296">
        <f>SUM(E122:G122)</f>
        <v>43355.839999999997</v>
      </c>
      <c r="E122" s="294">
        <f>'[1]10. Šport'!$T$12</f>
        <v>43355.839999999997</v>
      </c>
      <c r="F122" s="294">
        <f>'[1]10. Šport'!$U$12</f>
        <v>0</v>
      </c>
      <c r="G122" s="307">
        <f>'[1]10. Šport'!$V$12</f>
        <v>0</v>
      </c>
      <c r="H122" s="296">
        <f>SUM(I122:K122)</f>
        <v>53560.94999999999</v>
      </c>
      <c r="I122" s="294">
        <f>'[2]10. Šport'!$Q$12</f>
        <v>53560.94999999999</v>
      </c>
      <c r="J122" s="294">
        <f>'[2]10. Šport'!$R$12</f>
        <v>0</v>
      </c>
      <c r="K122" s="295">
        <f>'[2]10. Šport'!$S$12</f>
        <v>0</v>
      </c>
      <c r="L122" s="308">
        <f>SUM(M122:O122)</f>
        <v>48400</v>
      </c>
      <c r="M122" s="308">
        <f>'[2]10. Šport'!$T$12</f>
        <v>48400</v>
      </c>
      <c r="N122" s="308">
        <f>'[2]10. Šport'!$U$12</f>
        <v>0</v>
      </c>
      <c r="O122" s="629">
        <f>'[2]10. Šport'!$V$12</f>
        <v>0</v>
      </c>
      <c r="P122" s="296">
        <f>SUM(Q122:S122)</f>
        <v>48400</v>
      </c>
      <c r="Q122" s="294">
        <f>'[2]10. Šport'!$W$12</f>
        <v>48400</v>
      </c>
      <c r="R122" s="294">
        <f>'[2]10. Šport'!$X$12</f>
        <v>0</v>
      </c>
      <c r="S122" s="307">
        <f>'[2]10. Šport'!$Y$12</f>
        <v>0</v>
      </c>
      <c r="T122" s="296">
        <f>SUM(U122:W122)</f>
        <v>48400</v>
      </c>
      <c r="U122" s="294">
        <f>'[2]10. Šport'!$Z$12</f>
        <v>48400</v>
      </c>
      <c r="V122" s="294">
        <f>'[2]10. Šport'!$AA$12</f>
        <v>0</v>
      </c>
      <c r="W122" s="295">
        <f>'[2]10. Šport'!$AB$12</f>
        <v>0</v>
      </c>
      <c r="X122" s="308">
        <f>SUM(Y122:AA122)</f>
        <v>-9460</v>
      </c>
      <c r="Y122" s="294">
        <f>'[2]10. Šport'!$AC$12</f>
        <v>-9460</v>
      </c>
      <c r="Z122" s="294">
        <f>'[2]10. Šport'!$AD$12</f>
        <v>0</v>
      </c>
      <c r="AA122" s="295">
        <f>'[2]10. Šport'!$AE$12</f>
        <v>0</v>
      </c>
      <c r="AB122" s="296">
        <f>SUM(AC122:AE122)</f>
        <v>38940</v>
      </c>
      <c r="AC122" s="294">
        <f>'[2]10. Šport'!$AF$12</f>
        <v>38940</v>
      </c>
      <c r="AD122" s="294">
        <f>'[2]10. Šport'!$AG$12</f>
        <v>0</v>
      </c>
      <c r="AE122" s="295">
        <f>'[2]10. Šport'!$AH$12</f>
        <v>0</v>
      </c>
    </row>
    <row r="123" spans="1:31" ht="15.75" x14ac:dyDescent="0.25">
      <c r="A123" s="149"/>
      <c r="B123" s="311">
        <v>2</v>
      </c>
      <c r="C123" s="313" t="s">
        <v>302</v>
      </c>
      <c r="D123" s="296">
        <f t="shared" ref="D123:D129" si="270">SUM(E123:G123)</f>
        <v>51243.74</v>
      </c>
      <c r="E123" s="294">
        <f>'[1]10. Šport'!$T$30</f>
        <v>51243.74</v>
      </c>
      <c r="F123" s="294">
        <f>'[1]10. Šport'!$U$30</f>
        <v>0</v>
      </c>
      <c r="G123" s="307">
        <f>'[1]10. Šport'!$V$30</f>
        <v>0</v>
      </c>
      <c r="H123" s="296">
        <f t="shared" ref="H123:H127" si="271">SUM(I123:K123)</f>
        <v>61876.28</v>
      </c>
      <c r="I123" s="294">
        <f>'[2]10. Šport'!$Q$30</f>
        <v>61876.28</v>
      </c>
      <c r="J123" s="294">
        <f>'[2]10. Šport'!$R$30</f>
        <v>0</v>
      </c>
      <c r="K123" s="295">
        <f>'[2]10. Šport'!$S$30</f>
        <v>0</v>
      </c>
      <c r="L123" s="308">
        <f t="shared" ref="L123:L127" si="272">SUM(M123:O123)</f>
        <v>64200</v>
      </c>
      <c r="M123" s="308">
        <f>'[2]10. Šport'!$T$30</f>
        <v>64200</v>
      </c>
      <c r="N123" s="308">
        <f>'[2]10. Šport'!$U$30</f>
        <v>0</v>
      </c>
      <c r="O123" s="629">
        <f>'[2]10. Šport'!$V$30</f>
        <v>0</v>
      </c>
      <c r="P123" s="296">
        <f t="shared" ref="P123:P129" si="273">SUM(Q123:S123)</f>
        <v>64200</v>
      </c>
      <c r="Q123" s="294">
        <f>'[2]10. Šport'!$W$30</f>
        <v>64200</v>
      </c>
      <c r="R123" s="294">
        <f>'[2]10. Šport'!$X$30</f>
        <v>0</v>
      </c>
      <c r="S123" s="307">
        <f>'[2]10. Šport'!$Y$30</f>
        <v>0</v>
      </c>
      <c r="T123" s="296">
        <f t="shared" ref="T123:T129" si="274">SUM(U123:W123)</f>
        <v>61700</v>
      </c>
      <c r="U123" s="294">
        <f>'[2]10. Šport'!$Z$30</f>
        <v>61700</v>
      </c>
      <c r="V123" s="294">
        <f>'[2]10. Šport'!$AA$30</f>
        <v>0</v>
      </c>
      <c r="W123" s="295">
        <f>'[2]10. Šport'!$AB$30</f>
        <v>0</v>
      </c>
      <c r="X123" s="308">
        <f t="shared" ref="X123:X129" si="275">SUM(Y123:AA123)</f>
        <v>0</v>
      </c>
      <c r="Y123" s="294">
        <f>'[2]10. Šport'!$AC$30</f>
        <v>0</v>
      </c>
      <c r="Z123" s="294">
        <f>'[2]10. Šport'!$AD$30</f>
        <v>0</v>
      </c>
      <c r="AA123" s="295">
        <f>'[2]10. Šport'!$AE$30</f>
        <v>0</v>
      </c>
      <c r="AB123" s="296">
        <f t="shared" ref="AB123:AB129" si="276">SUM(AC123:AE123)</f>
        <v>61700</v>
      </c>
      <c r="AC123" s="294">
        <f>'[2]10. Šport'!$AF$30</f>
        <v>61700</v>
      </c>
      <c r="AD123" s="294">
        <f>'[2]10. Šport'!$AG$30</f>
        <v>0</v>
      </c>
      <c r="AE123" s="295">
        <f>'[2]10. Šport'!$AH$30</f>
        <v>0</v>
      </c>
    </row>
    <row r="124" spans="1:31" ht="15.75" x14ac:dyDescent="0.25">
      <c r="A124" s="149"/>
      <c r="B124" s="311">
        <v>3</v>
      </c>
      <c r="C124" s="313" t="s">
        <v>303</v>
      </c>
      <c r="D124" s="296">
        <f t="shared" si="270"/>
        <v>15717.44</v>
      </c>
      <c r="E124" s="294">
        <f>'[1]10. Šport'!$T$47</f>
        <v>15717.44</v>
      </c>
      <c r="F124" s="294">
        <f>'[1]10. Šport'!$U$47</f>
        <v>0</v>
      </c>
      <c r="G124" s="307">
        <f>'[1]10. Šport'!$V$47</f>
        <v>0</v>
      </c>
      <c r="H124" s="296">
        <f t="shared" si="271"/>
        <v>36673.47</v>
      </c>
      <c r="I124" s="294">
        <f>'[2]10. Šport'!$Q$49</f>
        <v>16673.47</v>
      </c>
      <c r="J124" s="294">
        <f>'[2]10. Šport'!$R$49</f>
        <v>20000</v>
      </c>
      <c r="K124" s="295">
        <f>'[2]10. Šport'!$S$49</f>
        <v>0</v>
      </c>
      <c r="L124" s="308">
        <f t="shared" si="272"/>
        <v>37100</v>
      </c>
      <c r="M124" s="308">
        <f>'[2]10. Šport'!$T$49</f>
        <v>17100</v>
      </c>
      <c r="N124" s="308">
        <f>'[2]10. Šport'!$U$49</f>
        <v>20000</v>
      </c>
      <c r="O124" s="629">
        <f>'[2]10. Šport'!$V$49</f>
        <v>0</v>
      </c>
      <c r="P124" s="296">
        <f t="shared" si="273"/>
        <v>34100</v>
      </c>
      <c r="Q124" s="294">
        <f>'[2]10. Šport'!$W$49</f>
        <v>17100</v>
      </c>
      <c r="R124" s="294">
        <f>'[2]10. Šport'!$X$49</f>
        <v>17000</v>
      </c>
      <c r="S124" s="307">
        <f>'[2]10. Šport'!$Y$49</f>
        <v>0</v>
      </c>
      <c r="T124" s="296">
        <f t="shared" si="274"/>
        <v>34100</v>
      </c>
      <c r="U124" s="294">
        <f>'[2]10. Šport'!$Z$49</f>
        <v>17100</v>
      </c>
      <c r="V124" s="294">
        <f>'[2]10. Šport'!$AA$49</f>
        <v>17000</v>
      </c>
      <c r="W124" s="295">
        <f>'[2]10. Šport'!$AB$49</f>
        <v>0</v>
      </c>
      <c r="X124" s="308">
        <f t="shared" si="275"/>
        <v>0</v>
      </c>
      <c r="Y124" s="294">
        <f>'[2]10. Šport'!$AC$49</f>
        <v>0</v>
      </c>
      <c r="Z124" s="294">
        <f>'[2]10. Šport'!$AD$49</f>
        <v>0</v>
      </c>
      <c r="AA124" s="295">
        <f>'[2]10. Šport'!$AE$49</f>
        <v>0</v>
      </c>
      <c r="AB124" s="296">
        <f t="shared" si="276"/>
        <v>34100</v>
      </c>
      <c r="AC124" s="294">
        <f>'[2]10. Šport'!$AF$49</f>
        <v>17100</v>
      </c>
      <c r="AD124" s="294">
        <f>'[2]10. Šport'!$AG$49</f>
        <v>17000</v>
      </c>
      <c r="AE124" s="295">
        <f>'[2]10. Šport'!$AH$49</f>
        <v>0</v>
      </c>
    </row>
    <row r="125" spans="1:31" ht="15.75" x14ac:dyDescent="0.25">
      <c r="A125" s="149"/>
      <c r="B125" s="311">
        <v>4</v>
      </c>
      <c r="C125" s="313" t="s">
        <v>304</v>
      </c>
      <c r="D125" s="296">
        <f t="shared" si="270"/>
        <v>192910.36000000004</v>
      </c>
      <c r="E125" s="294">
        <f>'[1]10. Šport'!$T$57</f>
        <v>175743.26000000004</v>
      </c>
      <c r="F125" s="294">
        <f>'[1]10. Šport'!$U$57</f>
        <v>17167.099999999999</v>
      </c>
      <c r="G125" s="307">
        <f>'[1]10. Šport'!$V$57</f>
        <v>0</v>
      </c>
      <c r="H125" s="296">
        <f t="shared" si="271"/>
        <v>152399.13999999998</v>
      </c>
      <c r="I125" s="294">
        <f>'[2]10. Šport'!$Q$60</f>
        <v>152399.13999999998</v>
      </c>
      <c r="J125" s="294">
        <f>'[2]10. Šport'!$R$60</f>
        <v>0</v>
      </c>
      <c r="K125" s="295">
        <f>'[2]10. Šport'!$S$60</f>
        <v>0</v>
      </c>
      <c r="L125" s="308">
        <f t="shared" si="272"/>
        <v>166100</v>
      </c>
      <c r="M125" s="308">
        <f>'[2]10. Šport'!$T$60</f>
        <v>166100</v>
      </c>
      <c r="N125" s="308">
        <f>'[2]10. Šport'!$U$60</f>
        <v>0</v>
      </c>
      <c r="O125" s="629">
        <f>'[2]10. Šport'!$V$60</f>
        <v>0</v>
      </c>
      <c r="P125" s="296">
        <f t="shared" si="273"/>
        <v>166100</v>
      </c>
      <c r="Q125" s="294">
        <f>'[2]10. Šport'!$W$60</f>
        <v>166100</v>
      </c>
      <c r="R125" s="294">
        <f>'[2]10. Šport'!$X$60</f>
        <v>0</v>
      </c>
      <c r="S125" s="307">
        <f>'[2]10. Šport'!$Y$60</f>
        <v>0</v>
      </c>
      <c r="T125" s="296">
        <f t="shared" si="274"/>
        <v>166100</v>
      </c>
      <c r="U125" s="294">
        <f>'[2]10. Šport'!$Z$60</f>
        <v>163500</v>
      </c>
      <c r="V125" s="294">
        <f>'[2]10. Šport'!$AA$60</f>
        <v>2600</v>
      </c>
      <c r="W125" s="295">
        <f>'[2]10. Šport'!$AB$60</f>
        <v>0</v>
      </c>
      <c r="X125" s="308">
        <f t="shared" si="275"/>
        <v>600</v>
      </c>
      <c r="Y125" s="294">
        <f>'[2]10. Šport'!$AC$60</f>
        <v>0</v>
      </c>
      <c r="Z125" s="294">
        <f>'[2]10. Šport'!$AD$60</f>
        <v>600</v>
      </c>
      <c r="AA125" s="295">
        <f>'[2]10. Šport'!$AE$60</f>
        <v>0</v>
      </c>
      <c r="AB125" s="296">
        <f t="shared" si="276"/>
        <v>166700</v>
      </c>
      <c r="AC125" s="294">
        <f>'[2]10. Šport'!$AF$60</f>
        <v>163500</v>
      </c>
      <c r="AD125" s="294">
        <f>'[2]10. Šport'!$AG$60</f>
        <v>3200</v>
      </c>
      <c r="AE125" s="295">
        <f>'[2]10. Šport'!$AH$60</f>
        <v>0</v>
      </c>
    </row>
    <row r="126" spans="1:31" ht="15.75" x14ac:dyDescent="0.25">
      <c r="A126" s="149"/>
      <c r="B126" s="311">
        <v>5</v>
      </c>
      <c r="C126" s="313" t="s">
        <v>305</v>
      </c>
      <c r="D126" s="296">
        <f t="shared" si="270"/>
        <v>7084.45</v>
      </c>
      <c r="E126" s="294">
        <f>'[1]10. Šport'!$T$77</f>
        <v>7084.45</v>
      </c>
      <c r="F126" s="294">
        <f>'[1]10. Šport'!$U$77</f>
        <v>0</v>
      </c>
      <c r="G126" s="307">
        <f>'[1]10. Šport'!$V$77</f>
        <v>0</v>
      </c>
      <c r="H126" s="296">
        <f t="shared" si="271"/>
        <v>8430.35</v>
      </c>
      <c r="I126" s="294">
        <f>'[2]10. Šport'!$Q$80</f>
        <v>8430.35</v>
      </c>
      <c r="J126" s="294">
        <f>'[2]10. Šport'!$R$80</f>
        <v>0</v>
      </c>
      <c r="K126" s="295">
        <f>'[2]10. Šport'!$S$80</f>
        <v>0</v>
      </c>
      <c r="L126" s="308">
        <f t="shared" si="272"/>
        <v>9250</v>
      </c>
      <c r="M126" s="308">
        <f>'[2]10. Šport'!$T$80</f>
        <v>9250</v>
      </c>
      <c r="N126" s="308">
        <f>'[2]10. Šport'!$U$80</f>
        <v>0</v>
      </c>
      <c r="O126" s="629">
        <f>'[2]10. Šport'!$V$80</f>
        <v>0</v>
      </c>
      <c r="P126" s="296">
        <f t="shared" si="273"/>
        <v>9250</v>
      </c>
      <c r="Q126" s="294">
        <f>'[2]10. Šport'!$W$80</f>
        <v>9250</v>
      </c>
      <c r="R126" s="294">
        <f>'[2]10. Šport'!$X$80</f>
        <v>0</v>
      </c>
      <c r="S126" s="307">
        <f>'[2]10. Šport'!$Y$80</f>
        <v>0</v>
      </c>
      <c r="T126" s="296">
        <f t="shared" si="274"/>
        <v>9250</v>
      </c>
      <c r="U126" s="294">
        <f>'[2]10. Šport'!$Z$80</f>
        <v>9250</v>
      </c>
      <c r="V126" s="294">
        <f>'[2]10. Šport'!$AA$80</f>
        <v>0</v>
      </c>
      <c r="W126" s="295">
        <f>'[2]10. Šport'!$AB$80</f>
        <v>0</v>
      </c>
      <c r="X126" s="308">
        <f t="shared" si="275"/>
        <v>0</v>
      </c>
      <c r="Y126" s="294">
        <f>'[2]10. Šport'!$AC$80</f>
        <v>0</v>
      </c>
      <c r="Z126" s="294">
        <f>'[2]10. Šport'!$AD$80</f>
        <v>0</v>
      </c>
      <c r="AA126" s="295">
        <f>'[2]10. Šport'!$AE$80</f>
        <v>0</v>
      </c>
      <c r="AB126" s="296">
        <f t="shared" si="276"/>
        <v>9250</v>
      </c>
      <c r="AC126" s="294">
        <f>'[2]10. Šport'!$AF$80</f>
        <v>9250</v>
      </c>
      <c r="AD126" s="294">
        <f>'[2]10. Šport'!$AG$80</f>
        <v>0</v>
      </c>
      <c r="AE126" s="295">
        <f>'[2]10. Šport'!$AH$80</f>
        <v>0</v>
      </c>
    </row>
    <row r="127" spans="1:31" ht="15.75" x14ac:dyDescent="0.25">
      <c r="A127" s="149"/>
      <c r="B127" s="329">
        <v>6</v>
      </c>
      <c r="C127" s="330" t="s">
        <v>386</v>
      </c>
      <c r="D127" s="296">
        <f t="shared" si="270"/>
        <v>266.20999999999998</v>
      </c>
      <c r="E127" s="294">
        <f>'[1]10. Šport'!$T$85</f>
        <v>266.20999999999998</v>
      </c>
      <c r="F127" s="294">
        <f>'[1]10. Šport'!$U$85</f>
        <v>0</v>
      </c>
      <c r="G127" s="307">
        <f>'[1]10. Šport'!$V$85</f>
        <v>0</v>
      </c>
      <c r="H127" s="296">
        <f t="shared" si="271"/>
        <v>238.1</v>
      </c>
      <c r="I127" s="294">
        <f>'[2]10. Šport'!$Q$88</f>
        <v>238.1</v>
      </c>
      <c r="J127" s="294">
        <f>'[2]10. Šport'!$R$88</f>
        <v>0</v>
      </c>
      <c r="K127" s="295">
        <f>'[2]10. Šport'!$S$88</f>
        <v>0</v>
      </c>
      <c r="L127" s="308">
        <f t="shared" si="272"/>
        <v>1075820</v>
      </c>
      <c r="M127" s="308">
        <f>'[2]10. Šport'!$T$88</f>
        <v>820</v>
      </c>
      <c r="N127" s="308">
        <f>'[2]10. Šport'!$U$88</f>
        <v>1075000</v>
      </c>
      <c r="O127" s="629">
        <f>'[2]10. Šport'!$V$88</f>
        <v>0</v>
      </c>
      <c r="P127" s="296">
        <f t="shared" si="273"/>
        <v>1075820</v>
      </c>
      <c r="Q127" s="294">
        <f>'[2]10. Šport'!$W$88</f>
        <v>820</v>
      </c>
      <c r="R127" s="294">
        <f>'[2]10. Šport'!$X$88</f>
        <v>1075000</v>
      </c>
      <c r="S127" s="307">
        <f>'[2]10. Šport'!$Y$88</f>
        <v>0</v>
      </c>
      <c r="T127" s="296">
        <f t="shared" si="274"/>
        <v>1075820</v>
      </c>
      <c r="U127" s="294">
        <f>'[2]10. Šport'!$Z$88</f>
        <v>820</v>
      </c>
      <c r="V127" s="294">
        <f>'[2]10. Šport'!$AA$88</f>
        <v>1075000</v>
      </c>
      <c r="W127" s="295">
        <f>'[2]10. Šport'!$AB$88</f>
        <v>0</v>
      </c>
      <c r="X127" s="308">
        <f t="shared" si="275"/>
        <v>-1075000</v>
      </c>
      <c r="Y127" s="294">
        <f>'[2]10. Šport'!$AC$88</f>
        <v>0</v>
      </c>
      <c r="Z127" s="294">
        <f>'[2]10. Šport'!$AD$88</f>
        <v>-1075000</v>
      </c>
      <c r="AA127" s="295">
        <f>'[2]10. Šport'!$AE$88</f>
        <v>0</v>
      </c>
      <c r="AB127" s="296">
        <f t="shared" si="276"/>
        <v>820</v>
      </c>
      <c r="AC127" s="294">
        <f>'[2]10. Šport'!$AF$88</f>
        <v>820</v>
      </c>
      <c r="AD127" s="294">
        <f>'[2]10. Šport'!$AG$88</f>
        <v>0</v>
      </c>
      <c r="AE127" s="295">
        <f>'[2]10. Šport'!$AH$88</f>
        <v>0</v>
      </c>
    </row>
    <row r="128" spans="1:31" ht="15.75" x14ac:dyDescent="0.25">
      <c r="A128" s="149"/>
      <c r="B128" s="329">
        <v>7</v>
      </c>
      <c r="C128" s="330" t="s">
        <v>471</v>
      </c>
      <c r="D128" s="296">
        <f>SUM(E128:G128)</f>
        <v>18499.900000000001</v>
      </c>
      <c r="E128" s="294">
        <f>'[1]10. Šport'!$T$90</f>
        <v>18499.900000000001</v>
      </c>
      <c r="F128" s="294">
        <f>'[1]10. Šport'!$U$90</f>
        <v>0</v>
      </c>
      <c r="G128" s="307">
        <f>'[1]10. Šport'!$V$90</f>
        <v>0</v>
      </c>
      <c r="H128" s="296">
        <f>SUM(I128:K128)</f>
        <v>18381.89</v>
      </c>
      <c r="I128" s="294">
        <f>'[2]10. Šport'!$Q$93</f>
        <v>18381.89</v>
      </c>
      <c r="J128" s="294">
        <f>'[2]10. Šport'!$R$93</f>
        <v>0</v>
      </c>
      <c r="K128" s="295">
        <f>'[2]10. Šport'!$S$93</f>
        <v>0</v>
      </c>
      <c r="L128" s="308">
        <f>SUM(M128:O128)</f>
        <v>21000</v>
      </c>
      <c r="M128" s="308">
        <f>'[2]10. Šport'!$T$93</f>
        <v>21000</v>
      </c>
      <c r="N128" s="308">
        <f>'[2]10. Šport'!$U$93</f>
        <v>0</v>
      </c>
      <c r="O128" s="629">
        <f>'[2]10. Šport'!$V$93</f>
        <v>0</v>
      </c>
      <c r="P128" s="296">
        <f t="shared" si="273"/>
        <v>21000</v>
      </c>
      <c r="Q128" s="294">
        <f>'[2]10. Šport'!$W$93</f>
        <v>21000</v>
      </c>
      <c r="R128" s="294">
        <f>'[2]10. Šport'!$X$93</f>
        <v>0</v>
      </c>
      <c r="S128" s="307">
        <f>'[2]10. Šport'!$Y$93</f>
        <v>0</v>
      </c>
      <c r="T128" s="296">
        <f t="shared" si="274"/>
        <v>21000</v>
      </c>
      <c r="U128" s="294">
        <f>'[2]10. Šport'!$Z$93</f>
        <v>21000</v>
      </c>
      <c r="V128" s="294">
        <f>'[2]10. Šport'!$AA$93</f>
        <v>0</v>
      </c>
      <c r="W128" s="295">
        <f>'[2]10. Šport'!$AB$93</f>
        <v>0</v>
      </c>
      <c r="X128" s="308">
        <f t="shared" si="275"/>
        <v>0</v>
      </c>
      <c r="Y128" s="294">
        <f>'[2]10. Šport'!$AC$93</f>
        <v>0</v>
      </c>
      <c r="Z128" s="294">
        <f>'[2]10. Šport'!$AD$93</f>
        <v>0</v>
      </c>
      <c r="AA128" s="294">
        <f>'[2]10. Šport'!$AE$93</f>
        <v>0</v>
      </c>
      <c r="AB128" s="296">
        <f t="shared" si="276"/>
        <v>21000</v>
      </c>
      <c r="AC128" s="294">
        <f>'[2]10. Šport'!$AF$93</f>
        <v>21000</v>
      </c>
      <c r="AD128" s="294">
        <f>'[2]10. Šport'!$AG$93</f>
        <v>0</v>
      </c>
      <c r="AE128" s="294">
        <f>'[2]10. Šport'!$AH$93</f>
        <v>0</v>
      </c>
    </row>
    <row r="129" spans="1:31" ht="16.5" thickBot="1" x14ac:dyDescent="0.3">
      <c r="A129" s="149"/>
      <c r="B129" s="319" t="s">
        <v>306</v>
      </c>
      <c r="C129" s="315" t="s">
        <v>307</v>
      </c>
      <c r="D129" s="305">
        <f t="shared" si="270"/>
        <v>71360</v>
      </c>
      <c r="E129" s="306">
        <f>'[1]10. Šport'!$T$98</f>
        <v>71360</v>
      </c>
      <c r="F129" s="306">
        <f>'[1]10. Šport'!$U$98</f>
        <v>0</v>
      </c>
      <c r="G129" s="413">
        <f>'[1]10. Šport'!$V$98</f>
        <v>0</v>
      </c>
      <c r="H129" s="305">
        <f t="shared" ref="H129" si="277">SUM(I129:K129)</f>
        <v>3176.55</v>
      </c>
      <c r="I129" s="306">
        <f>'[2]10. Šport'!$Q$101</f>
        <v>3176.55</v>
      </c>
      <c r="J129" s="306">
        <f>'[2]10. Šport'!$R$101</f>
        <v>0</v>
      </c>
      <c r="K129" s="343">
        <f>'[2]10. Šport'!$S$101</f>
        <v>0</v>
      </c>
      <c r="L129" s="631">
        <f t="shared" ref="L129" si="278">SUM(M129:O129)</f>
        <v>76820</v>
      </c>
      <c r="M129" s="631">
        <f>'[2]10. Šport'!$T$101</f>
        <v>76820</v>
      </c>
      <c r="N129" s="631">
        <f>'[2]10. Šport'!$U$101</f>
        <v>0</v>
      </c>
      <c r="O129" s="633">
        <f>'[2]10. Šport'!$V$101</f>
        <v>0</v>
      </c>
      <c r="P129" s="305">
        <f t="shared" si="273"/>
        <v>76820</v>
      </c>
      <c r="Q129" s="306">
        <f>'[2]10. Šport'!$W$101</f>
        <v>76820</v>
      </c>
      <c r="R129" s="306">
        <f>'[2]10. Šport'!$X$101</f>
        <v>0</v>
      </c>
      <c r="S129" s="413">
        <f>'[2]10. Šport'!$Y$101</f>
        <v>0</v>
      </c>
      <c r="T129" s="305">
        <f t="shared" si="274"/>
        <v>76820</v>
      </c>
      <c r="U129" s="306">
        <f>'[2]10. Šport'!$Z$101</f>
        <v>76820</v>
      </c>
      <c r="V129" s="306">
        <f>'[2]10. Šport'!$AA$101</f>
        <v>0</v>
      </c>
      <c r="W129" s="343">
        <f>'[2]10. Šport'!$AB$101</f>
        <v>0</v>
      </c>
      <c r="X129" s="631">
        <f t="shared" si="275"/>
        <v>-66820</v>
      </c>
      <c r="Y129" s="306">
        <f>'[2]10. Šport'!$AC$101</f>
        <v>-66820</v>
      </c>
      <c r="Z129" s="306">
        <f>'[2]10. Šport'!$AD$101</f>
        <v>0</v>
      </c>
      <c r="AA129" s="343">
        <f>'[2]10. Šport'!$AE$101</f>
        <v>0</v>
      </c>
      <c r="AB129" s="305">
        <f t="shared" si="276"/>
        <v>10000</v>
      </c>
      <c r="AC129" s="306">
        <f>'[2]10. Šport'!$AF$101</f>
        <v>10000</v>
      </c>
      <c r="AD129" s="306">
        <f>'[2]10. Šport'!$AG$101</f>
        <v>0</v>
      </c>
      <c r="AE129" s="343">
        <f>'[2]10. Šport'!$AH$101</f>
        <v>0</v>
      </c>
    </row>
    <row r="130" spans="1:31" s="151" customFormat="1" ht="15.75" x14ac:dyDescent="0.25">
      <c r="B130" s="316" t="s">
        <v>308</v>
      </c>
      <c r="C130" s="328"/>
      <c r="D130" s="302">
        <f>D131+D132+D137+D138</f>
        <v>1487864.23</v>
      </c>
      <c r="E130" s="303">
        <f t="shared" ref="E130:G130" si="279">E131+E132+E137+E138</f>
        <v>890987.36999999988</v>
      </c>
      <c r="F130" s="303">
        <f t="shared" si="279"/>
        <v>591439.03</v>
      </c>
      <c r="G130" s="393">
        <f t="shared" si="279"/>
        <v>5437.83</v>
      </c>
      <c r="H130" s="302">
        <f>H131+H132+H137+H138</f>
        <v>637231.72</v>
      </c>
      <c r="I130" s="303">
        <f t="shared" ref="I130:K130" si="280">I131+I132+I137+I138</f>
        <v>632876.43000000005</v>
      </c>
      <c r="J130" s="303">
        <f t="shared" si="280"/>
        <v>0</v>
      </c>
      <c r="K130" s="304">
        <f t="shared" si="280"/>
        <v>4355.29</v>
      </c>
      <c r="L130" s="397">
        <f>L131+L132+L137+L138</f>
        <v>2796690</v>
      </c>
      <c r="M130" s="397">
        <f t="shared" ref="M130:W130" si="281">M131+M132+M137+M138</f>
        <v>760190</v>
      </c>
      <c r="N130" s="397">
        <f t="shared" si="281"/>
        <v>2032000</v>
      </c>
      <c r="O130" s="628">
        <f t="shared" si="281"/>
        <v>4500</v>
      </c>
      <c r="P130" s="302">
        <f t="shared" si="281"/>
        <v>3413135</v>
      </c>
      <c r="Q130" s="303">
        <f t="shared" si="281"/>
        <v>876635</v>
      </c>
      <c r="R130" s="303">
        <f t="shared" si="281"/>
        <v>2532000</v>
      </c>
      <c r="S130" s="393">
        <f t="shared" si="281"/>
        <v>4500</v>
      </c>
      <c r="T130" s="302">
        <f t="shared" si="281"/>
        <v>3414585</v>
      </c>
      <c r="U130" s="303">
        <f t="shared" si="281"/>
        <v>878085</v>
      </c>
      <c r="V130" s="303">
        <f t="shared" si="281"/>
        <v>2532000</v>
      </c>
      <c r="W130" s="304">
        <f t="shared" si="281"/>
        <v>4500</v>
      </c>
      <c r="X130" s="397">
        <f>X131+X132+X137+X138</f>
        <v>-83600</v>
      </c>
      <c r="Y130" s="303">
        <f t="shared" ref="Y130:AA130" si="282">Y131+Y132+Y137+Y138</f>
        <v>-21600</v>
      </c>
      <c r="Z130" s="303">
        <f t="shared" si="282"/>
        <v>-62000</v>
      </c>
      <c r="AA130" s="304">
        <f t="shared" si="282"/>
        <v>0</v>
      </c>
      <c r="AB130" s="302">
        <f>AB131+AB132+AB137+AB138</f>
        <v>3330985</v>
      </c>
      <c r="AC130" s="303">
        <f t="shared" ref="AC130:AE130" si="283">AC131+AC132+AC137+AC138</f>
        <v>856485</v>
      </c>
      <c r="AD130" s="303">
        <f t="shared" si="283"/>
        <v>2470000</v>
      </c>
      <c r="AE130" s="304">
        <f t="shared" si="283"/>
        <v>4500</v>
      </c>
    </row>
    <row r="131" spans="1:31" ht="15.75" x14ac:dyDescent="0.25">
      <c r="A131" s="149"/>
      <c r="B131" s="324" t="s">
        <v>309</v>
      </c>
      <c r="C131" s="313" t="s">
        <v>310</v>
      </c>
      <c r="D131" s="296">
        <f>SUM(E131:G131)</f>
        <v>15565.509999999998</v>
      </c>
      <c r="E131" s="294">
        <f>'[1]11. Kultúra'!$T$4</f>
        <v>15565.509999999998</v>
      </c>
      <c r="F131" s="294">
        <f>'[1]11. Kultúra'!$U$4</f>
        <v>0</v>
      </c>
      <c r="G131" s="307">
        <f>'[1]11. Kultúra'!$V$4</f>
        <v>0</v>
      </c>
      <c r="H131" s="296">
        <f>SUM(I131:K131)</f>
        <v>1629.0600000000002</v>
      </c>
      <c r="I131" s="294">
        <f>'[2]11. Kultúra'!$Q$4</f>
        <v>1629.0600000000002</v>
      </c>
      <c r="J131" s="294">
        <f>'[2]11. Kultúra'!$R$4</f>
        <v>0</v>
      </c>
      <c r="K131" s="295">
        <f>'[2]11. Kultúra'!$S$4</f>
        <v>0</v>
      </c>
      <c r="L131" s="308">
        <f>SUM(M131:O131)</f>
        <v>14200</v>
      </c>
      <c r="M131" s="308">
        <f>'[2]11. Kultúra'!$T$4</f>
        <v>14200</v>
      </c>
      <c r="N131" s="308">
        <f>'[2]11. Kultúra'!$U$4</f>
        <v>0</v>
      </c>
      <c r="O131" s="629">
        <f>'[2]11. Kultúra'!$V$4</f>
        <v>0</v>
      </c>
      <c r="P131" s="296">
        <f>SUM(Q131:S131)</f>
        <v>14200</v>
      </c>
      <c r="Q131" s="294">
        <f>'[2]11. Kultúra'!$W$4</f>
        <v>14200</v>
      </c>
      <c r="R131" s="294">
        <f>'[2]11. Kultúra'!$X$4</f>
        <v>0</v>
      </c>
      <c r="S131" s="307">
        <f>'[2]11. Kultúra'!$Y$4</f>
        <v>0</v>
      </c>
      <c r="T131" s="296">
        <f>SUM(U131:W131)</f>
        <v>15200</v>
      </c>
      <c r="U131" s="294">
        <f>'[2]11. Kultúra'!$Z$4</f>
        <v>15200</v>
      </c>
      <c r="V131" s="294">
        <f>'[2]11. Kultúra'!$AA$4</f>
        <v>0</v>
      </c>
      <c r="W131" s="295">
        <f>'[2]11. Kultúra'!$AB$4</f>
        <v>0</v>
      </c>
      <c r="X131" s="308">
        <f>SUM(Y131:AA131)</f>
        <v>0</v>
      </c>
      <c r="Y131" s="294">
        <f>'[2]11. Kultúra'!$AC$4</f>
        <v>0</v>
      </c>
      <c r="Z131" s="294">
        <f>'[2]11. Kultúra'!$AD$4</f>
        <v>0</v>
      </c>
      <c r="AA131" s="295">
        <f>'[2]11. Kultúra'!$AE$4</f>
        <v>0</v>
      </c>
      <c r="AB131" s="296">
        <f>SUM(AC131:AE131)</f>
        <v>15200</v>
      </c>
      <c r="AC131" s="294">
        <f>'[2]11. Kultúra'!$AF$4</f>
        <v>15200</v>
      </c>
      <c r="AD131" s="294">
        <f>'[2]11. Kultúra'!$AG$4</f>
        <v>0</v>
      </c>
      <c r="AE131" s="295">
        <f>'[2]11. Kultúra'!$AH$4</f>
        <v>0</v>
      </c>
    </row>
    <row r="132" spans="1:31" ht="15.75" x14ac:dyDescent="0.25">
      <c r="A132" s="149"/>
      <c r="B132" s="324" t="s">
        <v>311</v>
      </c>
      <c r="C132" s="313" t="s">
        <v>312</v>
      </c>
      <c r="D132" s="296">
        <f>SUM(D133:D136)</f>
        <v>1449920.38</v>
      </c>
      <c r="E132" s="294">
        <f t="shared" ref="E132:G132" si="284">SUM(E133:E136)</f>
        <v>853043.5199999999</v>
      </c>
      <c r="F132" s="294">
        <f t="shared" si="284"/>
        <v>591439.03</v>
      </c>
      <c r="G132" s="307">
        <f t="shared" si="284"/>
        <v>5437.83</v>
      </c>
      <c r="H132" s="296">
        <f>SUM(H133:H136)</f>
        <v>630418.7699999999</v>
      </c>
      <c r="I132" s="294">
        <f t="shared" ref="I132:K132" si="285">SUM(I133:I136)</f>
        <v>626063.48</v>
      </c>
      <c r="J132" s="294">
        <f t="shared" si="285"/>
        <v>0</v>
      </c>
      <c r="K132" s="295">
        <f t="shared" si="285"/>
        <v>4355.29</v>
      </c>
      <c r="L132" s="308">
        <f>SUM(L133:L136)</f>
        <v>2772490</v>
      </c>
      <c r="M132" s="308">
        <f t="shared" ref="M132:O132" si="286">SUM(M133:M136)</f>
        <v>735990</v>
      </c>
      <c r="N132" s="308">
        <f t="shared" si="286"/>
        <v>2032000</v>
      </c>
      <c r="O132" s="629">
        <f t="shared" si="286"/>
        <v>4500</v>
      </c>
      <c r="P132" s="296">
        <f>SUM(P133:P136)</f>
        <v>3372935</v>
      </c>
      <c r="Q132" s="294">
        <f>SUM(Q133:Q136)</f>
        <v>836435</v>
      </c>
      <c r="R132" s="294">
        <f t="shared" ref="R132:S132" si="287">SUM(R133:R136)</f>
        <v>2532000</v>
      </c>
      <c r="S132" s="307">
        <f t="shared" si="287"/>
        <v>4500</v>
      </c>
      <c r="T132" s="296">
        <f>SUM(T133:T136)</f>
        <v>3373385</v>
      </c>
      <c r="U132" s="294">
        <f>SUM(U133:U136)</f>
        <v>836885</v>
      </c>
      <c r="V132" s="294">
        <f t="shared" ref="V132:W132" si="288">SUM(V133:V136)</f>
        <v>2532000</v>
      </c>
      <c r="W132" s="295">
        <f t="shared" si="288"/>
        <v>4500</v>
      </c>
      <c r="X132" s="308">
        <f>SUM(X133:X136)</f>
        <v>-83600</v>
      </c>
      <c r="Y132" s="294">
        <f t="shared" ref="Y132:AA132" si="289">SUM(Y133:Y136)</f>
        <v>-21600</v>
      </c>
      <c r="Z132" s="294">
        <f t="shared" si="289"/>
        <v>-62000</v>
      </c>
      <c r="AA132" s="295">
        <f t="shared" si="289"/>
        <v>0</v>
      </c>
      <c r="AB132" s="296">
        <f>SUM(AB133:AB136)</f>
        <v>3289785</v>
      </c>
      <c r="AC132" s="294">
        <f t="shared" ref="AC132:AE132" si="290">SUM(AC133:AC136)</f>
        <v>815285</v>
      </c>
      <c r="AD132" s="294">
        <f t="shared" si="290"/>
        <v>2470000</v>
      </c>
      <c r="AE132" s="295">
        <f t="shared" si="290"/>
        <v>4500</v>
      </c>
    </row>
    <row r="133" spans="1:31" ht="15.75" x14ac:dyDescent="0.25">
      <c r="A133" s="149"/>
      <c r="B133" s="311">
        <v>1</v>
      </c>
      <c r="C133" s="313" t="s">
        <v>313</v>
      </c>
      <c r="D133" s="296">
        <f>SUM(E133:G133)</f>
        <v>153246.88</v>
      </c>
      <c r="E133" s="294">
        <f>'[1]11. Kultúra'!$T$20</f>
        <v>153246.88</v>
      </c>
      <c r="F133" s="294">
        <f>'[1]11. Kultúra'!$U$20</f>
        <v>0</v>
      </c>
      <c r="G133" s="307">
        <f>'[1]11. Kultúra'!$V$20</f>
        <v>0</v>
      </c>
      <c r="H133" s="296">
        <f>SUM(I133:K133)</f>
        <v>157716.58000000002</v>
      </c>
      <c r="I133" s="294">
        <f>'[2]11. Kultúra'!$Q$20</f>
        <v>157716.58000000002</v>
      </c>
      <c r="J133" s="294">
        <f>'[2]11. Kultúra'!$R$20</f>
        <v>0</v>
      </c>
      <c r="K133" s="295">
        <f>'[2]11. Kultúra'!$S$20</f>
        <v>0</v>
      </c>
      <c r="L133" s="308">
        <f>SUM(M133:O133)</f>
        <v>169500</v>
      </c>
      <c r="M133" s="308">
        <f>'[2]11. Kultúra'!$T$20</f>
        <v>169500</v>
      </c>
      <c r="N133" s="308">
        <f>'[2]11. Kultúra'!$U$20</f>
        <v>0</v>
      </c>
      <c r="O133" s="629">
        <f>'[2]11. Kultúra'!$V$20</f>
        <v>0</v>
      </c>
      <c r="P133" s="296">
        <f>SUM(Q133:S133)</f>
        <v>169500</v>
      </c>
      <c r="Q133" s="294">
        <f>'[2]11. Kultúra'!$W$20</f>
        <v>169500</v>
      </c>
      <c r="R133" s="294">
        <f>'[2]11. Kultúra'!$X$20</f>
        <v>0</v>
      </c>
      <c r="S133" s="307">
        <f>'[2]11. Kultúra'!$Y$20</f>
        <v>0</v>
      </c>
      <c r="T133" s="296">
        <f>SUM(U133:W133)</f>
        <v>169500</v>
      </c>
      <c r="U133" s="294">
        <f>'[2]11. Kultúra'!$Z$20</f>
        <v>169500</v>
      </c>
      <c r="V133" s="294">
        <f>'[2]11. Kultúra'!$AA$20</f>
        <v>0</v>
      </c>
      <c r="W133" s="295">
        <f>'[2]11. Kultúra'!$AB$20</f>
        <v>0</v>
      </c>
      <c r="X133" s="308">
        <f>SUM(Y133:AA133)</f>
        <v>0</v>
      </c>
      <c r="Y133" s="294">
        <f>'[2]11. Kultúra'!$AC$20</f>
        <v>0</v>
      </c>
      <c r="Z133" s="294">
        <f>'[2]11. Kultúra'!$AD$20</f>
        <v>0</v>
      </c>
      <c r="AA133" s="295">
        <f>'[2]11. Kultúra'!$AE$20</f>
        <v>0</v>
      </c>
      <c r="AB133" s="296">
        <f>SUM(AC133:AE133)</f>
        <v>169500</v>
      </c>
      <c r="AC133" s="294">
        <f>'[2]11. Kultúra'!$AF$20</f>
        <v>169500</v>
      </c>
      <c r="AD133" s="294">
        <f>'[2]11. Kultúra'!$AG$20</f>
        <v>0</v>
      </c>
      <c r="AE133" s="295">
        <f>'[2]11. Kultúra'!$AH$20</f>
        <v>0</v>
      </c>
    </row>
    <row r="134" spans="1:31" ht="15.75" x14ac:dyDescent="0.25">
      <c r="A134" s="149"/>
      <c r="B134" s="311">
        <v>2</v>
      </c>
      <c r="C134" s="313" t="s">
        <v>314</v>
      </c>
      <c r="D134" s="296">
        <f t="shared" ref="D134:D138" si="291">SUM(E134:G134)</f>
        <v>1577.78</v>
      </c>
      <c r="E134" s="294">
        <f>'[1]11. Kultúra'!$T$27</f>
        <v>1577.78</v>
      </c>
      <c r="F134" s="294">
        <f>'[1]11. Kultúra'!$U$27</f>
        <v>0</v>
      </c>
      <c r="G134" s="307">
        <f>'[1]11. Kultúra'!$V$27</f>
        <v>0</v>
      </c>
      <c r="H134" s="296">
        <f t="shared" ref="H134:H138" si="292">SUM(I134:K134)</f>
        <v>4477.83</v>
      </c>
      <c r="I134" s="294">
        <f>'[2]11. Kultúra'!$Q$27</f>
        <v>4477.83</v>
      </c>
      <c r="J134" s="294">
        <f>'[2]11. Kultúra'!$R$27</f>
        <v>0</v>
      </c>
      <c r="K134" s="295">
        <f>'[2]11. Kultúra'!$S$27</f>
        <v>0</v>
      </c>
      <c r="L134" s="308">
        <f t="shared" ref="L134:L138" si="293">SUM(M134:O134)</f>
        <v>5200</v>
      </c>
      <c r="M134" s="308">
        <f>'[2]11. Kultúra'!$T$27</f>
        <v>5200</v>
      </c>
      <c r="N134" s="308">
        <f>'[2]11. Kultúra'!$U$27</f>
        <v>0</v>
      </c>
      <c r="O134" s="629">
        <f>'[2]11. Kultúra'!$V$27</f>
        <v>0</v>
      </c>
      <c r="P134" s="296">
        <f t="shared" ref="P134:P138" si="294">SUM(Q134:S134)</f>
        <v>5200</v>
      </c>
      <c r="Q134" s="294">
        <f>'[2]11. Kultúra'!$W$27</f>
        <v>5200</v>
      </c>
      <c r="R134" s="294">
        <f>'[2]11. Kultúra'!$X$27</f>
        <v>0</v>
      </c>
      <c r="S134" s="307">
        <f>'[2]11. Kultúra'!$Y$27</f>
        <v>0</v>
      </c>
      <c r="T134" s="296">
        <f t="shared" ref="T134:T138" si="295">SUM(U134:W134)</f>
        <v>6100</v>
      </c>
      <c r="U134" s="294">
        <f>'[2]11. Kultúra'!$Z$27</f>
        <v>6100</v>
      </c>
      <c r="V134" s="294">
        <f>'[2]11. Kultúra'!$AA$27</f>
        <v>0</v>
      </c>
      <c r="W134" s="295">
        <f>'[2]11. Kultúra'!$AB$27</f>
        <v>0</v>
      </c>
      <c r="X134" s="308">
        <f t="shared" ref="X134:X138" si="296">SUM(Y134:AA134)</f>
        <v>0</v>
      </c>
      <c r="Y134" s="294">
        <f>'[2]11. Kultúra'!$AC$27</f>
        <v>0</v>
      </c>
      <c r="Z134" s="294">
        <f>'[2]11. Kultúra'!$AD$27</f>
        <v>0</v>
      </c>
      <c r="AA134" s="295">
        <f>'[2]11. Kultúra'!$AE$27</f>
        <v>0</v>
      </c>
      <c r="AB134" s="296">
        <f t="shared" ref="AB134:AB138" si="297">SUM(AC134:AE134)</f>
        <v>6100</v>
      </c>
      <c r="AC134" s="294">
        <f>'[2]11. Kultúra'!$AF$27</f>
        <v>6100</v>
      </c>
      <c r="AD134" s="294">
        <f>'[2]11. Kultúra'!$AG$27</f>
        <v>0</v>
      </c>
      <c r="AE134" s="295">
        <f>'[2]11. Kultúra'!$AH$27</f>
        <v>0</v>
      </c>
    </row>
    <row r="135" spans="1:31" ht="15.75" x14ac:dyDescent="0.25">
      <c r="A135" s="149"/>
      <c r="B135" s="311">
        <v>3</v>
      </c>
      <c r="C135" s="313" t="s">
        <v>315</v>
      </c>
      <c r="D135" s="296">
        <f t="shared" si="291"/>
        <v>679164.07999999984</v>
      </c>
      <c r="E135" s="294">
        <f>'[1]11. Kultúra'!$T$37</f>
        <v>673726.24999999988</v>
      </c>
      <c r="F135" s="294">
        <f>'[1]11. Kultúra'!$U$37</f>
        <v>0</v>
      </c>
      <c r="G135" s="307">
        <f>'[1]11. Kultúra'!$V$37</f>
        <v>5437.83</v>
      </c>
      <c r="H135" s="296">
        <f t="shared" si="292"/>
        <v>454277.76999999996</v>
      </c>
      <c r="I135" s="294">
        <f>'[2]11. Kultúra'!$Q$37</f>
        <v>449922.48</v>
      </c>
      <c r="J135" s="294">
        <f>'[2]11. Kultúra'!$R$37</f>
        <v>0</v>
      </c>
      <c r="K135" s="295">
        <f>'[2]11. Kultúra'!$S$37</f>
        <v>4355.29</v>
      </c>
      <c r="L135" s="308">
        <f t="shared" si="293"/>
        <v>2580070</v>
      </c>
      <c r="M135" s="308">
        <f>'[2]11. Kultúra'!$T$37</f>
        <v>543570</v>
      </c>
      <c r="N135" s="308">
        <f>'[2]11. Kultúra'!$U$37</f>
        <v>2032000</v>
      </c>
      <c r="O135" s="629">
        <f>'[2]11. Kultúra'!$V$37</f>
        <v>4500</v>
      </c>
      <c r="P135" s="296">
        <f t="shared" si="294"/>
        <v>3180515</v>
      </c>
      <c r="Q135" s="294">
        <f>'[2]11. Kultúra'!$W$37</f>
        <v>644015</v>
      </c>
      <c r="R135" s="294">
        <f>'[2]11. Kultúra'!$X$37</f>
        <v>2532000</v>
      </c>
      <c r="S135" s="307">
        <f>'[2]11. Kultúra'!$Y$37</f>
        <v>4500</v>
      </c>
      <c r="T135" s="296">
        <f t="shared" si="295"/>
        <v>3180065</v>
      </c>
      <c r="U135" s="294">
        <f>'[2]11. Kultúra'!$Z$37</f>
        <v>643565</v>
      </c>
      <c r="V135" s="294">
        <f>'[2]11. Kultúra'!$AA$37</f>
        <v>2532000</v>
      </c>
      <c r="W135" s="295">
        <f>'[2]11. Kultúra'!$AB$37</f>
        <v>4500</v>
      </c>
      <c r="X135" s="308">
        <f t="shared" si="296"/>
        <v>-83600</v>
      </c>
      <c r="Y135" s="294">
        <f>'[2]11. Kultúra'!$AC$37</f>
        <v>-21600</v>
      </c>
      <c r="Z135" s="294">
        <f>'[2]11. Kultúra'!$AD$37</f>
        <v>-62000</v>
      </c>
      <c r="AA135" s="295">
        <f>'[2]11. Kultúra'!$AE$37</f>
        <v>0</v>
      </c>
      <c r="AB135" s="296">
        <f t="shared" si="297"/>
        <v>3096465</v>
      </c>
      <c r="AC135" s="294">
        <f>'[2]11. Kultúra'!$AF$37</f>
        <v>621965</v>
      </c>
      <c r="AD135" s="294">
        <f>'[2]11. Kultúra'!$AG$37</f>
        <v>2470000</v>
      </c>
      <c r="AE135" s="295">
        <f>'[2]11. Kultúra'!$AH$37</f>
        <v>4500</v>
      </c>
    </row>
    <row r="136" spans="1:31" ht="15.75" x14ac:dyDescent="0.25">
      <c r="A136" s="149"/>
      <c r="B136" s="311">
        <v>4</v>
      </c>
      <c r="C136" s="313" t="s">
        <v>316</v>
      </c>
      <c r="D136" s="296">
        <f t="shared" si="291"/>
        <v>615931.64</v>
      </c>
      <c r="E136" s="294">
        <f>'[1]11. Kultúra'!$T$119</f>
        <v>24492.61</v>
      </c>
      <c r="F136" s="294">
        <f>'[1]11. Kultúra'!$U$119</f>
        <v>591439.03</v>
      </c>
      <c r="G136" s="307">
        <f>'[1]11. Kultúra'!$V$119</f>
        <v>0</v>
      </c>
      <c r="H136" s="296">
        <f t="shared" si="292"/>
        <v>13946.59</v>
      </c>
      <c r="I136" s="294">
        <f>'[2]11. Kultúra'!$Q$122</f>
        <v>13946.59</v>
      </c>
      <c r="J136" s="294">
        <f>'[2]11. Kultúra'!$R$122</f>
        <v>0</v>
      </c>
      <c r="K136" s="295">
        <f>'[2]11. Kultúra'!$S$122</f>
        <v>0</v>
      </c>
      <c r="L136" s="308">
        <f t="shared" si="293"/>
        <v>17720</v>
      </c>
      <c r="M136" s="308">
        <f>'[2]11. Kultúra'!$T$122</f>
        <v>17720</v>
      </c>
      <c r="N136" s="308">
        <f>'[2]11. Kultúra'!$U$122</f>
        <v>0</v>
      </c>
      <c r="O136" s="629">
        <f>'[2]11. Kultúra'!$V$122</f>
        <v>0</v>
      </c>
      <c r="P136" s="296">
        <f t="shared" si="294"/>
        <v>17720</v>
      </c>
      <c r="Q136" s="294">
        <f>'[2]11. Kultúra'!$W$122</f>
        <v>17720</v>
      </c>
      <c r="R136" s="294">
        <f>'[2]11. Kultúra'!$X$122</f>
        <v>0</v>
      </c>
      <c r="S136" s="307">
        <f>'[2]11. Kultúra'!$Y$122</f>
        <v>0</v>
      </c>
      <c r="T136" s="296">
        <f t="shared" si="295"/>
        <v>17720</v>
      </c>
      <c r="U136" s="294">
        <f>'[2]11. Kultúra'!$Z$122</f>
        <v>17720</v>
      </c>
      <c r="V136" s="294">
        <f>'[2]11. Kultúra'!$AA$122</f>
        <v>0</v>
      </c>
      <c r="W136" s="295">
        <f>'[2]11. Kultúra'!$AB$122</f>
        <v>0</v>
      </c>
      <c r="X136" s="308">
        <f t="shared" si="296"/>
        <v>0</v>
      </c>
      <c r="Y136" s="294">
        <f>'[2]11. Kultúra'!$AC$122</f>
        <v>0</v>
      </c>
      <c r="Z136" s="294">
        <f>'[2]11. Kultúra'!$AD$122</f>
        <v>0</v>
      </c>
      <c r="AA136" s="295">
        <f>'[2]11. Kultúra'!$AE$122</f>
        <v>0</v>
      </c>
      <c r="AB136" s="296">
        <f t="shared" si="297"/>
        <v>17720</v>
      </c>
      <c r="AC136" s="294">
        <f>'[2]11. Kultúra'!$AF$122</f>
        <v>17720</v>
      </c>
      <c r="AD136" s="294">
        <f>'[2]11. Kultúra'!$AG$122</f>
        <v>0</v>
      </c>
      <c r="AE136" s="295">
        <f>'[2]11. Kultúra'!$AH$122</f>
        <v>0</v>
      </c>
    </row>
    <row r="137" spans="1:31" ht="15.75" x14ac:dyDescent="0.25">
      <c r="A137" s="149"/>
      <c r="B137" s="324" t="s">
        <v>317</v>
      </c>
      <c r="C137" s="313" t="s">
        <v>318</v>
      </c>
      <c r="D137" s="296">
        <f t="shared" si="291"/>
        <v>12393</v>
      </c>
      <c r="E137" s="294">
        <f>'[1]11. Kultúra'!$T$131</f>
        <v>12393</v>
      </c>
      <c r="F137" s="294">
        <f>'[1]11. Kultúra'!$U$131</f>
        <v>0</v>
      </c>
      <c r="G137" s="307">
        <f>'[1]11. Kultúra'!$V$131</f>
        <v>0</v>
      </c>
      <c r="H137" s="296">
        <f t="shared" si="292"/>
        <v>5183.8900000000003</v>
      </c>
      <c r="I137" s="294">
        <f>'[2]11. Kultúra'!$Q$134</f>
        <v>5183.8900000000003</v>
      </c>
      <c r="J137" s="294">
        <f>'[2]11. Kultúra'!$R$134</f>
        <v>0</v>
      </c>
      <c r="K137" s="295">
        <f>'[2]11. Kultúra'!$S$134</f>
        <v>0</v>
      </c>
      <c r="L137" s="308">
        <f t="shared" si="293"/>
        <v>0</v>
      </c>
      <c r="M137" s="308">
        <f>'[2]11. Kultúra'!$T$134</f>
        <v>0</v>
      </c>
      <c r="N137" s="308">
        <f>'[2]11. Kultúra'!$U$134</f>
        <v>0</v>
      </c>
      <c r="O137" s="629">
        <f>'[2]11. Kultúra'!$V$134</f>
        <v>0</v>
      </c>
      <c r="P137" s="296">
        <f t="shared" si="294"/>
        <v>16000</v>
      </c>
      <c r="Q137" s="294">
        <f>'[2]11. Kultúra'!$W$134</f>
        <v>16000</v>
      </c>
      <c r="R137" s="294">
        <f>'[2]11. Kultúra'!$X$134</f>
        <v>0</v>
      </c>
      <c r="S137" s="307">
        <f>'[2]11. Kultúra'!$Y$134</f>
        <v>0</v>
      </c>
      <c r="T137" s="296">
        <f t="shared" si="295"/>
        <v>16000</v>
      </c>
      <c r="U137" s="294">
        <f>'[2]11. Kultúra'!$Z$134</f>
        <v>16000</v>
      </c>
      <c r="V137" s="294">
        <f>'[2]11. Kultúra'!$AA$134</f>
        <v>0</v>
      </c>
      <c r="W137" s="295">
        <f>'[2]11. Kultúra'!$AB$134</f>
        <v>0</v>
      </c>
      <c r="X137" s="308">
        <f t="shared" si="296"/>
        <v>0</v>
      </c>
      <c r="Y137" s="294">
        <f>'[2]11. Kultúra'!$AC$134</f>
        <v>0</v>
      </c>
      <c r="Z137" s="294">
        <f>'[2]11. Kultúra'!$AD$134</f>
        <v>0</v>
      </c>
      <c r="AA137" s="295">
        <f>'[2]11. Kultúra'!$AE$134</f>
        <v>0</v>
      </c>
      <c r="AB137" s="296">
        <f t="shared" si="297"/>
        <v>16000</v>
      </c>
      <c r="AC137" s="294">
        <f>'[2]11. Kultúra'!$AF$134</f>
        <v>16000</v>
      </c>
      <c r="AD137" s="294">
        <f>'[2]11. Kultúra'!$AG$134</f>
        <v>0</v>
      </c>
      <c r="AE137" s="295">
        <f>'[2]11. Kultúra'!$AH$134</f>
        <v>0</v>
      </c>
    </row>
    <row r="138" spans="1:31" ht="16.5" thickBot="1" x14ac:dyDescent="0.3">
      <c r="A138" s="149"/>
      <c r="B138" s="319" t="s">
        <v>319</v>
      </c>
      <c r="C138" s="315" t="s">
        <v>320</v>
      </c>
      <c r="D138" s="305">
        <f t="shared" si="291"/>
        <v>9985.34</v>
      </c>
      <c r="E138" s="417">
        <f>'[1]11. Kultúra'!$T$134</f>
        <v>9985.34</v>
      </c>
      <c r="F138" s="417">
        <f>'[1]11. Kultúra'!$U$134</f>
        <v>0</v>
      </c>
      <c r="G138" s="443">
        <f>'[1]11. Kultúra'!$V$134</f>
        <v>0</v>
      </c>
      <c r="H138" s="305">
        <f t="shared" si="292"/>
        <v>0</v>
      </c>
      <c r="I138" s="417">
        <f>'[2]11. Kultúra'!$Q$137</f>
        <v>0</v>
      </c>
      <c r="J138" s="417">
        <f>'[2]11. Kultúra'!$R$137</f>
        <v>0</v>
      </c>
      <c r="K138" s="418">
        <f>'[2]11. Kultúra'!$S$137</f>
        <v>0</v>
      </c>
      <c r="L138" s="631">
        <f t="shared" si="293"/>
        <v>10000</v>
      </c>
      <c r="M138" s="634">
        <f>'[2]11. Kultúra'!$T$137</f>
        <v>10000</v>
      </c>
      <c r="N138" s="634">
        <f>'[2]11. Kultúra'!$U$137</f>
        <v>0</v>
      </c>
      <c r="O138" s="636">
        <f>'[2]11. Kultúra'!$V$137</f>
        <v>0</v>
      </c>
      <c r="P138" s="305">
        <f t="shared" si="294"/>
        <v>10000</v>
      </c>
      <c r="Q138" s="417">
        <f>'[2]11. Kultúra'!$W$137</f>
        <v>10000</v>
      </c>
      <c r="R138" s="417">
        <f>'[2]11. Kultúra'!$X$137</f>
        <v>0</v>
      </c>
      <c r="S138" s="443">
        <f>'[2]11. Kultúra'!$Y$137</f>
        <v>0</v>
      </c>
      <c r="T138" s="305">
        <f t="shared" si="295"/>
        <v>10000</v>
      </c>
      <c r="U138" s="417">
        <f>'[2]11. Kultúra'!$Z$137</f>
        <v>10000</v>
      </c>
      <c r="V138" s="417">
        <f>'[2]11. Kultúra'!$AA$137</f>
        <v>0</v>
      </c>
      <c r="W138" s="418">
        <f>'[2]11. Kultúra'!$AB$137</f>
        <v>0</v>
      </c>
      <c r="X138" s="631">
        <f t="shared" si="296"/>
        <v>0</v>
      </c>
      <c r="Y138" s="417">
        <f>'[2]11. Kultúra'!$AC$137</f>
        <v>0</v>
      </c>
      <c r="Z138" s="417">
        <f>'[2]11. Kultúra'!$AD$137</f>
        <v>0</v>
      </c>
      <c r="AA138" s="418">
        <f>'[2]11. Kultúra'!$AE$137</f>
        <v>0</v>
      </c>
      <c r="AB138" s="305">
        <f t="shared" si="297"/>
        <v>10000</v>
      </c>
      <c r="AC138" s="417">
        <f>'[2]11. Kultúra'!$AF$137</f>
        <v>10000</v>
      </c>
      <c r="AD138" s="417">
        <f>'[2]11. Kultúra'!$AG$137</f>
        <v>0</v>
      </c>
      <c r="AE138" s="418">
        <f>'[2]11. Kultúra'!$AH$137</f>
        <v>0</v>
      </c>
    </row>
    <row r="139" spans="1:31" s="151" customFormat="1" ht="15.75" x14ac:dyDescent="0.25">
      <c r="B139" s="316" t="s">
        <v>321</v>
      </c>
      <c r="C139" s="328"/>
      <c r="D139" s="302">
        <f>D140+D145+D146+D147+D148+D149+D150</f>
        <v>1262827.6000000001</v>
      </c>
      <c r="E139" s="303">
        <f t="shared" ref="E139:G139" si="298">E140+E145+E146+E147+E148+E149+E150</f>
        <v>425442.73</v>
      </c>
      <c r="F139" s="303">
        <f t="shared" si="298"/>
        <v>837384.87</v>
      </c>
      <c r="G139" s="393">
        <f t="shared" si="298"/>
        <v>0</v>
      </c>
      <c r="H139" s="302">
        <f>H140+H145+H146+H147+H148+H149+H150</f>
        <v>420885.39999999997</v>
      </c>
      <c r="I139" s="303">
        <f t="shared" ref="I139:K139" si="299">I140+I145+I146+I147+I148+I149+I150</f>
        <v>420885.39999999997</v>
      </c>
      <c r="J139" s="303">
        <f t="shared" si="299"/>
        <v>0</v>
      </c>
      <c r="K139" s="304">
        <f t="shared" si="299"/>
        <v>0</v>
      </c>
      <c r="L139" s="397">
        <f>L140+L145+L146+L147+L148+L149+L150</f>
        <v>937980</v>
      </c>
      <c r="M139" s="397">
        <f t="shared" ref="M139:W139" si="300">M140+M145+M146+M147+M148+M149+M150</f>
        <v>418980</v>
      </c>
      <c r="N139" s="397">
        <f t="shared" si="300"/>
        <v>519000</v>
      </c>
      <c r="O139" s="628">
        <f t="shared" si="300"/>
        <v>0</v>
      </c>
      <c r="P139" s="302">
        <f t="shared" si="300"/>
        <v>979910</v>
      </c>
      <c r="Q139" s="303">
        <f t="shared" si="300"/>
        <v>447950</v>
      </c>
      <c r="R139" s="303">
        <f t="shared" si="300"/>
        <v>531960</v>
      </c>
      <c r="S139" s="393">
        <f t="shared" si="300"/>
        <v>0</v>
      </c>
      <c r="T139" s="302">
        <f t="shared" si="300"/>
        <v>1008753</v>
      </c>
      <c r="U139" s="303">
        <f t="shared" si="300"/>
        <v>466895</v>
      </c>
      <c r="V139" s="303">
        <f t="shared" si="300"/>
        <v>541858</v>
      </c>
      <c r="W139" s="304">
        <f t="shared" si="300"/>
        <v>0</v>
      </c>
      <c r="X139" s="397">
        <f>X140+X145+X146+X147+X148+X149+X150</f>
        <v>-492355</v>
      </c>
      <c r="Y139" s="303">
        <f t="shared" ref="Y139:AA139" si="301">Y140+Y145+Y146+Y147+Y148+Y149+Y150</f>
        <v>1985</v>
      </c>
      <c r="Z139" s="303">
        <f t="shared" si="301"/>
        <v>-494340</v>
      </c>
      <c r="AA139" s="304">
        <f t="shared" si="301"/>
        <v>0</v>
      </c>
      <c r="AB139" s="302">
        <f>AB140+AB145+AB146+AB147+AB148+AB149+AB150</f>
        <v>516398</v>
      </c>
      <c r="AC139" s="303">
        <f t="shared" ref="AC139:AE139" si="302">AC140+AC145+AC146+AC147+AC148+AC149+AC150</f>
        <v>468880</v>
      </c>
      <c r="AD139" s="303">
        <f t="shared" si="302"/>
        <v>47518</v>
      </c>
      <c r="AE139" s="304">
        <f t="shared" si="302"/>
        <v>0</v>
      </c>
    </row>
    <row r="140" spans="1:31" ht="15.75" x14ac:dyDescent="0.25">
      <c r="A140" s="149"/>
      <c r="B140" s="324" t="s">
        <v>322</v>
      </c>
      <c r="C140" s="313" t="s">
        <v>323</v>
      </c>
      <c r="D140" s="296">
        <f>SUM(D141:D144)</f>
        <v>788491.89</v>
      </c>
      <c r="E140" s="294">
        <f t="shared" ref="E140:G140" si="303">SUM(E141:E144)</f>
        <v>342010.91</v>
      </c>
      <c r="F140" s="294">
        <f t="shared" si="303"/>
        <v>446480.98</v>
      </c>
      <c r="G140" s="307">
        <f t="shared" si="303"/>
        <v>0</v>
      </c>
      <c r="H140" s="296">
        <f>SUM(H141:H144)</f>
        <v>353944.67</v>
      </c>
      <c r="I140" s="294">
        <f t="shared" ref="I140:K140" si="304">SUM(I141:I144)</f>
        <v>353944.67</v>
      </c>
      <c r="J140" s="294">
        <f t="shared" si="304"/>
        <v>0</v>
      </c>
      <c r="K140" s="295">
        <f t="shared" si="304"/>
        <v>0</v>
      </c>
      <c r="L140" s="308">
        <f>SUM(L141:L144)</f>
        <v>841300</v>
      </c>
      <c r="M140" s="308">
        <f t="shared" ref="M140:O140" si="305">SUM(M141:M144)</f>
        <v>342300</v>
      </c>
      <c r="N140" s="308">
        <f t="shared" si="305"/>
        <v>499000</v>
      </c>
      <c r="O140" s="629">
        <f t="shared" si="305"/>
        <v>0</v>
      </c>
      <c r="P140" s="296">
        <f>SUM(P141:P144)</f>
        <v>788400</v>
      </c>
      <c r="Q140" s="294">
        <f>SUM(Q141:Q144)</f>
        <v>368400</v>
      </c>
      <c r="R140" s="294">
        <f t="shared" ref="R140:S140" si="306">SUM(R141:R144)</f>
        <v>420000</v>
      </c>
      <c r="S140" s="307">
        <f t="shared" si="306"/>
        <v>0</v>
      </c>
      <c r="T140" s="296">
        <f>SUM(T141:T144)</f>
        <v>788400</v>
      </c>
      <c r="U140" s="294">
        <f>SUM(U141:U144)</f>
        <v>368400</v>
      </c>
      <c r="V140" s="294">
        <f t="shared" ref="V140:W140" si="307">SUM(V141:V144)</f>
        <v>420000</v>
      </c>
      <c r="W140" s="295">
        <f t="shared" si="307"/>
        <v>0</v>
      </c>
      <c r="X140" s="308">
        <f>SUM(X141:X144)</f>
        <v>-416555</v>
      </c>
      <c r="Y140" s="294">
        <f t="shared" ref="Y140:AA140" si="308">SUM(Y141:Y144)</f>
        <v>3445</v>
      </c>
      <c r="Z140" s="294">
        <f t="shared" si="308"/>
        <v>-420000</v>
      </c>
      <c r="AA140" s="295">
        <f t="shared" si="308"/>
        <v>0</v>
      </c>
      <c r="AB140" s="296">
        <f>SUM(AB141:AB144)</f>
        <v>371845</v>
      </c>
      <c r="AC140" s="294">
        <f t="shared" ref="AC140:AE140" si="309">SUM(AC141:AC144)</f>
        <v>371845</v>
      </c>
      <c r="AD140" s="294">
        <f t="shared" si="309"/>
        <v>0</v>
      </c>
      <c r="AE140" s="295">
        <f t="shared" si="309"/>
        <v>0</v>
      </c>
    </row>
    <row r="141" spans="1:31" ht="15.75" x14ac:dyDescent="0.25">
      <c r="A141" s="149"/>
      <c r="B141" s="311">
        <v>1</v>
      </c>
      <c r="C141" s="313" t="s">
        <v>324</v>
      </c>
      <c r="D141" s="296">
        <f>SUM(E141:G141)</f>
        <v>339446.87</v>
      </c>
      <c r="E141" s="294">
        <f>'[1]12. Prostredie pre život'!$T$5</f>
        <v>339446.87</v>
      </c>
      <c r="F141" s="294">
        <f>'[1]12. Prostredie pre život'!$U$5</f>
        <v>0</v>
      </c>
      <c r="G141" s="307">
        <f>'[1]12. Prostredie pre život'!$V$5</f>
        <v>0</v>
      </c>
      <c r="H141" s="296">
        <f>SUM(I141:K141)</f>
        <v>350619.42</v>
      </c>
      <c r="I141" s="294">
        <f>'[2]12. Prostredie pre život'!$Q$5</f>
        <v>350619.42</v>
      </c>
      <c r="J141" s="294">
        <f>'[2]12. Prostredie pre život'!$R$5</f>
        <v>0</v>
      </c>
      <c r="K141" s="295">
        <f>'[2]12. Prostredie pre život'!$S$5</f>
        <v>0</v>
      </c>
      <c r="L141" s="308">
        <f>SUM(M141:O141)</f>
        <v>839000</v>
      </c>
      <c r="M141" s="308">
        <f>'[2]12. Prostredie pre život'!$T$5</f>
        <v>340000</v>
      </c>
      <c r="N141" s="308">
        <f>'[2]12. Prostredie pre život'!$U$5</f>
        <v>499000</v>
      </c>
      <c r="O141" s="629">
        <f>'[2]12. Prostredie pre život'!$V$5</f>
        <v>0</v>
      </c>
      <c r="P141" s="296">
        <f>SUM(Q141:S141)</f>
        <v>785800</v>
      </c>
      <c r="Q141" s="294">
        <f>'[2]12. Prostredie pre život'!$W$5</f>
        <v>365800</v>
      </c>
      <c r="R141" s="294">
        <f>'[2]12. Prostredie pre život'!$X$5</f>
        <v>420000</v>
      </c>
      <c r="S141" s="307">
        <f>'[2]12. Prostredie pre život'!$Y$5</f>
        <v>0</v>
      </c>
      <c r="T141" s="296">
        <f>SUM(U141:W141)</f>
        <v>785800</v>
      </c>
      <c r="U141" s="294">
        <f>'[2]12. Prostredie pre život'!$Z$5</f>
        <v>365800</v>
      </c>
      <c r="V141" s="294">
        <f>'[2]12. Prostredie pre život'!$AA$5</f>
        <v>420000</v>
      </c>
      <c r="W141" s="295">
        <f>'[2]12. Prostredie pre život'!$AB$5</f>
        <v>0</v>
      </c>
      <c r="X141" s="308">
        <f>SUM(Y141:AA141)</f>
        <v>-416555</v>
      </c>
      <c r="Y141" s="294">
        <f>'[2]12. Prostredie pre život'!$AC$5</f>
        <v>3445</v>
      </c>
      <c r="Z141" s="294">
        <f>'[2]12. Prostredie pre život'!$AD$5</f>
        <v>-420000</v>
      </c>
      <c r="AA141" s="295">
        <f>'[2]12. Prostredie pre život'!$AE$5</f>
        <v>0</v>
      </c>
      <c r="AB141" s="296">
        <f>SUM(AC141:AE141)</f>
        <v>369245</v>
      </c>
      <c r="AC141" s="294">
        <f>'[2]12. Prostredie pre život'!$AF$5</f>
        <v>369245</v>
      </c>
      <c r="AD141" s="294">
        <f>'[2]12. Prostredie pre život'!$AG$5</f>
        <v>0</v>
      </c>
      <c r="AE141" s="295">
        <f>'[2]12. Prostredie pre život'!$AH$5</f>
        <v>0</v>
      </c>
    </row>
    <row r="142" spans="1:31" ht="15.75" x14ac:dyDescent="0.25">
      <c r="A142" s="149"/>
      <c r="B142" s="311">
        <v>2</v>
      </c>
      <c r="C142" s="313" t="s">
        <v>325</v>
      </c>
      <c r="D142" s="296">
        <f t="shared" ref="D142:D150" si="310">SUM(E142:G142)</f>
        <v>1000</v>
      </c>
      <c r="E142" s="294">
        <f>'[1]12. Prostredie pre život'!$T$20</f>
        <v>1000</v>
      </c>
      <c r="F142" s="294">
        <f>'[1]12. Prostredie pre život'!$U$20</f>
        <v>0</v>
      </c>
      <c r="G142" s="307">
        <f>'[1]12. Prostredie pre život'!$V$20</f>
        <v>0</v>
      </c>
      <c r="H142" s="296">
        <f t="shared" ref="H142:H150" si="311">SUM(I142:K142)</f>
        <v>1000</v>
      </c>
      <c r="I142" s="294">
        <f>'[2]12. Prostredie pre život'!$Q$22</f>
        <v>1000</v>
      </c>
      <c r="J142" s="294">
        <f>'[2]12. Prostredie pre život'!$R$22</f>
        <v>0</v>
      </c>
      <c r="K142" s="295">
        <f>'[2]12. Prostredie pre život'!$S$22</f>
        <v>0</v>
      </c>
      <c r="L142" s="308">
        <f t="shared" ref="L142:L150" si="312">SUM(M142:O142)</f>
        <v>1000</v>
      </c>
      <c r="M142" s="308">
        <f>'[2]12. Prostredie pre život'!$T$22</f>
        <v>1000</v>
      </c>
      <c r="N142" s="308">
        <f>'[2]12. Prostredie pre život'!$U$22</f>
        <v>0</v>
      </c>
      <c r="O142" s="629">
        <f>'[2]12. Prostredie pre život'!$V$22</f>
        <v>0</v>
      </c>
      <c r="P142" s="296">
        <f t="shared" ref="P142:P150" si="313">SUM(Q142:S142)</f>
        <v>1300</v>
      </c>
      <c r="Q142" s="294">
        <f>'[2]12. Prostredie pre život'!$W$22</f>
        <v>1300</v>
      </c>
      <c r="R142" s="294">
        <f>'[2]12. Prostredie pre život'!$X$22</f>
        <v>0</v>
      </c>
      <c r="S142" s="307">
        <f>'[2]12. Prostredie pre život'!$Y$22</f>
        <v>0</v>
      </c>
      <c r="T142" s="296">
        <f t="shared" ref="T142:T150" si="314">SUM(U142:W142)</f>
        <v>1300</v>
      </c>
      <c r="U142" s="294">
        <f>'[2]12. Prostredie pre život'!$Z$22</f>
        <v>1300</v>
      </c>
      <c r="V142" s="294">
        <f>'[2]12. Prostredie pre život'!$AA$22</f>
        <v>0</v>
      </c>
      <c r="W142" s="295">
        <f>'[2]12. Prostredie pre život'!$AB$22</f>
        <v>0</v>
      </c>
      <c r="X142" s="308">
        <f t="shared" ref="X142:X150" si="315">SUM(Y142:AA142)</f>
        <v>0</v>
      </c>
      <c r="Y142" s="294">
        <f>'[2]12. Prostredie pre život'!$AC$22</f>
        <v>0</v>
      </c>
      <c r="Z142" s="294">
        <f>'[2]12. Prostredie pre život'!$AD$22</f>
        <v>0</v>
      </c>
      <c r="AA142" s="295">
        <f>'[2]12. Prostredie pre život'!$AE$22</f>
        <v>0</v>
      </c>
      <c r="AB142" s="296">
        <f t="shared" ref="AB142:AB150" si="316">SUM(AC142:AE142)</f>
        <v>1300</v>
      </c>
      <c r="AC142" s="294">
        <f>'[2]12. Prostredie pre život'!$AF$22</f>
        <v>1300</v>
      </c>
      <c r="AD142" s="294">
        <f>'[2]12. Prostredie pre život'!$AG$22</f>
        <v>0</v>
      </c>
      <c r="AE142" s="295">
        <f>'[2]12. Prostredie pre život'!$AH$22</f>
        <v>0</v>
      </c>
    </row>
    <row r="143" spans="1:31" ht="15.75" x14ac:dyDescent="0.25">
      <c r="A143" s="149"/>
      <c r="B143" s="311">
        <v>3</v>
      </c>
      <c r="C143" s="313" t="s">
        <v>326</v>
      </c>
      <c r="D143" s="296">
        <f t="shared" si="310"/>
        <v>447548.22</v>
      </c>
      <c r="E143" s="294">
        <f>'[1]12. Prostredie pre život'!$T$22</f>
        <v>1067.24</v>
      </c>
      <c r="F143" s="294">
        <f>'[1]12. Prostredie pre život'!$U$22</f>
        <v>446480.98</v>
      </c>
      <c r="G143" s="307">
        <f>'[1]12. Prostredie pre život'!$V$22</f>
        <v>0</v>
      </c>
      <c r="H143" s="296">
        <f t="shared" si="311"/>
        <v>1486.95</v>
      </c>
      <c r="I143" s="294">
        <f>'[2]12. Prostredie pre život'!$Q$24</f>
        <v>1486.95</v>
      </c>
      <c r="J143" s="294">
        <f>'[2]12. Prostredie pre život'!$R$24</f>
        <v>0</v>
      </c>
      <c r="K143" s="295">
        <f>'[2]12. Prostredie pre život'!$S$24</f>
        <v>0</v>
      </c>
      <c r="L143" s="308">
        <f t="shared" si="312"/>
        <v>500</v>
      </c>
      <c r="M143" s="308">
        <f>'[2]12. Prostredie pre život'!$T$24</f>
        <v>500</v>
      </c>
      <c r="N143" s="308">
        <f>'[2]12. Prostredie pre život'!$U$24</f>
        <v>0</v>
      </c>
      <c r="O143" s="629">
        <f>'[2]12. Prostredie pre život'!$V$24</f>
        <v>0</v>
      </c>
      <c r="P143" s="296">
        <f t="shared" si="313"/>
        <v>500</v>
      </c>
      <c r="Q143" s="294">
        <f>'[2]12. Prostredie pre život'!$W$24</f>
        <v>500</v>
      </c>
      <c r="R143" s="294">
        <f>'[2]12. Prostredie pre život'!$X$24</f>
        <v>0</v>
      </c>
      <c r="S143" s="307">
        <f>'[2]12. Prostredie pre život'!$Y$24</f>
        <v>0</v>
      </c>
      <c r="T143" s="296">
        <f t="shared" si="314"/>
        <v>500</v>
      </c>
      <c r="U143" s="294">
        <f>'[2]12. Prostredie pre život'!$Z$24</f>
        <v>500</v>
      </c>
      <c r="V143" s="294">
        <f>'[2]12. Prostredie pre život'!$AA$24</f>
        <v>0</v>
      </c>
      <c r="W143" s="295">
        <f>'[2]12. Prostredie pre život'!$AB$24</f>
        <v>0</v>
      </c>
      <c r="X143" s="308">
        <f t="shared" si="315"/>
        <v>0</v>
      </c>
      <c r="Y143" s="294">
        <f>'[2]12. Prostredie pre život'!$AC$24</f>
        <v>0</v>
      </c>
      <c r="Z143" s="294">
        <f>'[2]12. Prostredie pre život'!$AD$24</f>
        <v>0</v>
      </c>
      <c r="AA143" s="295">
        <f>'[2]12. Prostredie pre život'!$AE$24</f>
        <v>0</v>
      </c>
      <c r="AB143" s="296">
        <f t="shared" si="316"/>
        <v>500</v>
      </c>
      <c r="AC143" s="294">
        <f>'[2]12. Prostredie pre život'!$AF$24</f>
        <v>500</v>
      </c>
      <c r="AD143" s="294">
        <f>'[2]12. Prostredie pre život'!$AG$24</f>
        <v>0</v>
      </c>
      <c r="AE143" s="295">
        <f>'[2]12. Prostredie pre život'!$AH$24</f>
        <v>0</v>
      </c>
    </row>
    <row r="144" spans="1:31" ht="15.75" x14ac:dyDescent="0.25">
      <c r="A144" s="149"/>
      <c r="B144" s="311">
        <v>4</v>
      </c>
      <c r="C144" s="313" t="s">
        <v>327</v>
      </c>
      <c r="D144" s="296">
        <f t="shared" si="310"/>
        <v>496.8</v>
      </c>
      <c r="E144" s="294">
        <f>'[1]12. Prostredie pre život'!$T$39</f>
        <v>496.8</v>
      </c>
      <c r="F144" s="294">
        <f>'[1]12. Prostredie pre život'!$U$39</f>
        <v>0</v>
      </c>
      <c r="G144" s="307">
        <f>'[1]12. Prostredie pre život'!$V$39</f>
        <v>0</v>
      </c>
      <c r="H144" s="296">
        <f t="shared" si="311"/>
        <v>838.3</v>
      </c>
      <c r="I144" s="294">
        <f>'[2]12. Prostredie pre život'!$Q$30</f>
        <v>838.3</v>
      </c>
      <c r="J144" s="294">
        <f>'[2]12. Prostredie pre život'!$R$30</f>
        <v>0</v>
      </c>
      <c r="K144" s="295">
        <f>'[2]12. Prostredie pre život'!$S$30</f>
        <v>0</v>
      </c>
      <c r="L144" s="308">
        <f t="shared" si="312"/>
        <v>800</v>
      </c>
      <c r="M144" s="308">
        <f>'[2]12. Prostredie pre život'!$T$30</f>
        <v>800</v>
      </c>
      <c r="N144" s="308">
        <f>'[2]12. Prostredie pre život'!$U$30</f>
        <v>0</v>
      </c>
      <c r="O144" s="629">
        <f>'[2]12. Prostredie pre život'!$V$30</f>
        <v>0</v>
      </c>
      <c r="P144" s="296">
        <f t="shared" si="313"/>
        <v>800</v>
      </c>
      <c r="Q144" s="294">
        <f>'[2]12. Prostredie pre život'!$W$30</f>
        <v>800</v>
      </c>
      <c r="R144" s="294">
        <f>'[2]12. Prostredie pre život'!$X$30</f>
        <v>0</v>
      </c>
      <c r="S144" s="307">
        <f>'[2]12. Prostredie pre život'!$Y$30</f>
        <v>0</v>
      </c>
      <c r="T144" s="296">
        <f t="shared" si="314"/>
        <v>800</v>
      </c>
      <c r="U144" s="294">
        <f>'[2]12. Prostredie pre život'!$Z$30</f>
        <v>800</v>
      </c>
      <c r="V144" s="294">
        <f>'[2]12. Prostredie pre život'!$AA$30</f>
        <v>0</v>
      </c>
      <c r="W144" s="295">
        <f>'[2]12. Prostredie pre život'!$AB$30</f>
        <v>0</v>
      </c>
      <c r="X144" s="308">
        <f t="shared" si="315"/>
        <v>0</v>
      </c>
      <c r="Y144" s="294">
        <f>'[2]12. Prostredie pre život'!$AC$30</f>
        <v>0</v>
      </c>
      <c r="Z144" s="294">
        <f>'[2]12. Prostredie pre život'!$AD$30</f>
        <v>0</v>
      </c>
      <c r="AA144" s="295">
        <f>'[2]12. Prostredie pre život'!$AE$30</f>
        <v>0</v>
      </c>
      <c r="AB144" s="296">
        <f t="shared" si="316"/>
        <v>800</v>
      </c>
      <c r="AC144" s="294">
        <f>'[2]12. Prostredie pre život'!$AF$30</f>
        <v>800</v>
      </c>
      <c r="AD144" s="294">
        <f>'[2]12. Prostredie pre život'!$AG$30</f>
        <v>0</v>
      </c>
      <c r="AE144" s="295">
        <f>'[2]12. Prostredie pre život'!$AH$30</f>
        <v>0</v>
      </c>
    </row>
    <row r="145" spans="1:31" ht="15.75" x14ac:dyDescent="0.25">
      <c r="A145" s="149"/>
      <c r="B145" s="324" t="s">
        <v>328</v>
      </c>
      <c r="C145" s="313" t="s">
        <v>329</v>
      </c>
      <c r="D145" s="296">
        <f t="shared" si="310"/>
        <v>5000</v>
      </c>
      <c r="E145" s="294">
        <f>'[1]12. Prostredie pre život'!$T$43</f>
        <v>5000</v>
      </c>
      <c r="F145" s="294">
        <f>'[1]12. Prostredie pre život'!$U$43</f>
        <v>0</v>
      </c>
      <c r="G145" s="307">
        <f>'[1]12. Prostredie pre život'!$V$43</f>
        <v>0</v>
      </c>
      <c r="H145" s="296">
        <f t="shared" si="311"/>
        <v>435</v>
      </c>
      <c r="I145" s="294">
        <f>'[2]12. Prostredie pre život'!$Q$34</f>
        <v>435</v>
      </c>
      <c r="J145" s="294">
        <f>'[2]12. Prostredie pre život'!$R$34</f>
        <v>0</v>
      </c>
      <c r="K145" s="295">
        <f>'[2]12. Prostredie pre život'!$S$34</f>
        <v>0</v>
      </c>
      <c r="L145" s="308">
        <f t="shared" si="312"/>
        <v>2000</v>
      </c>
      <c r="M145" s="308">
        <f>'[2]12. Prostredie pre život'!$T$34</f>
        <v>2000</v>
      </c>
      <c r="N145" s="308">
        <f>'[2]12. Prostredie pre život'!$U$34</f>
        <v>0</v>
      </c>
      <c r="O145" s="629">
        <f>'[2]12. Prostredie pre život'!$V$34</f>
        <v>0</v>
      </c>
      <c r="P145" s="296">
        <f t="shared" si="313"/>
        <v>3110</v>
      </c>
      <c r="Q145" s="294">
        <f>'[2]12. Prostredie pre život'!$W$34</f>
        <v>3110</v>
      </c>
      <c r="R145" s="294">
        <f>'[2]12. Prostredie pre život'!$X$34</f>
        <v>0</v>
      </c>
      <c r="S145" s="307">
        <f>'[2]12. Prostredie pre život'!$Y$34</f>
        <v>0</v>
      </c>
      <c r="T145" s="296">
        <f t="shared" si="314"/>
        <v>3110</v>
      </c>
      <c r="U145" s="294">
        <f>'[2]12. Prostredie pre život'!$Z$34</f>
        <v>3110</v>
      </c>
      <c r="V145" s="294">
        <f>'[2]12. Prostredie pre život'!$AA$34</f>
        <v>0</v>
      </c>
      <c r="W145" s="295">
        <f>'[2]12. Prostredie pre život'!$AB$34</f>
        <v>0</v>
      </c>
      <c r="X145" s="308">
        <f t="shared" si="315"/>
        <v>0</v>
      </c>
      <c r="Y145" s="294">
        <f>'[2]12. Prostredie pre život'!$AC$34</f>
        <v>0</v>
      </c>
      <c r="Z145" s="294">
        <f>'[2]12. Prostredie pre život'!$AD$34</f>
        <v>0</v>
      </c>
      <c r="AA145" s="295">
        <f>'[2]12. Prostredie pre život'!$AE$34</f>
        <v>0</v>
      </c>
      <c r="AB145" s="296">
        <f t="shared" si="316"/>
        <v>3110</v>
      </c>
      <c r="AC145" s="294">
        <f>'[2]12. Prostredie pre život'!$AF$34</f>
        <v>3110</v>
      </c>
      <c r="AD145" s="294">
        <f>'[2]12. Prostredie pre život'!$AG$34</f>
        <v>0</v>
      </c>
      <c r="AE145" s="295">
        <f>'[2]12. Prostredie pre život'!$AH$34</f>
        <v>0</v>
      </c>
    </row>
    <row r="146" spans="1:31" ht="15.75" x14ac:dyDescent="0.25">
      <c r="A146" s="152"/>
      <c r="B146" s="331" t="s">
        <v>330</v>
      </c>
      <c r="C146" s="313" t="s">
        <v>331</v>
      </c>
      <c r="D146" s="296">
        <f t="shared" si="310"/>
        <v>396685.73</v>
      </c>
      <c r="E146" s="294">
        <f>'[1]12. Prostredie pre život'!$T$46</f>
        <v>32163.69</v>
      </c>
      <c r="F146" s="294">
        <f>'[1]12. Prostredie pre život'!$U$46</f>
        <v>364522.04</v>
      </c>
      <c r="G146" s="307">
        <f>'[1]12. Prostredie pre život'!$V$46</f>
        <v>0</v>
      </c>
      <c r="H146" s="296">
        <f t="shared" si="311"/>
        <v>13551.160000000002</v>
      </c>
      <c r="I146" s="294">
        <f>'[2]12. Prostredie pre život'!$Q$37</f>
        <v>13551.160000000002</v>
      </c>
      <c r="J146" s="294">
        <f>'[2]12. Prostredie pre život'!$R$37</f>
        <v>0</v>
      </c>
      <c r="K146" s="295">
        <f>'[2]12. Prostredie pre život'!$S$37</f>
        <v>0</v>
      </c>
      <c r="L146" s="308">
        <f t="shared" si="312"/>
        <v>22250</v>
      </c>
      <c r="M146" s="308">
        <f>'[2]12. Prostredie pre život'!$T$37</f>
        <v>22250</v>
      </c>
      <c r="N146" s="308">
        <f>'[2]12. Prostredie pre život'!$U$37</f>
        <v>0</v>
      </c>
      <c r="O146" s="629">
        <f>'[2]12. Prostredie pre život'!$V$37</f>
        <v>0</v>
      </c>
      <c r="P146" s="296">
        <f t="shared" si="313"/>
        <v>78570</v>
      </c>
      <c r="Q146" s="294">
        <f>'[2]12. Prostredie pre život'!$W$37</f>
        <v>24010</v>
      </c>
      <c r="R146" s="294">
        <f>'[2]12. Prostredie pre život'!$X$37</f>
        <v>54560</v>
      </c>
      <c r="S146" s="307">
        <f>'[2]12. Prostredie pre život'!$Y$37</f>
        <v>0</v>
      </c>
      <c r="T146" s="296">
        <f t="shared" si="314"/>
        <v>95613</v>
      </c>
      <c r="U146" s="294">
        <f>'[2]12. Prostredie pre život'!$Z$37</f>
        <v>31155</v>
      </c>
      <c r="V146" s="294">
        <f>'[2]12. Prostredie pre život'!$AA$37</f>
        <v>64458</v>
      </c>
      <c r="W146" s="295">
        <f>'[2]12. Prostredie pre život'!$AB$37</f>
        <v>0</v>
      </c>
      <c r="X146" s="308">
        <f t="shared" si="315"/>
        <v>-53800</v>
      </c>
      <c r="Y146" s="294">
        <f>'[2]12. Prostredie pre život'!$AC$37</f>
        <v>-1460</v>
      </c>
      <c r="Z146" s="294">
        <f>'[2]12. Prostredie pre život'!$AD$37</f>
        <v>-52340</v>
      </c>
      <c r="AA146" s="295">
        <f>'[2]12. Prostredie pre život'!$AE$37</f>
        <v>0</v>
      </c>
      <c r="AB146" s="296">
        <f t="shared" si="316"/>
        <v>41813</v>
      </c>
      <c r="AC146" s="294">
        <f>'[2]12. Prostredie pre život'!$AF$37</f>
        <v>29695</v>
      </c>
      <c r="AD146" s="294">
        <f>'[2]12. Prostredie pre život'!$AG$37</f>
        <v>12118</v>
      </c>
      <c r="AE146" s="295">
        <f>'[2]12. Prostredie pre život'!$AH$37</f>
        <v>0</v>
      </c>
    </row>
    <row r="147" spans="1:31" ht="15.75" x14ac:dyDescent="0.25">
      <c r="A147" s="152"/>
      <c r="B147" s="331" t="s">
        <v>332</v>
      </c>
      <c r="C147" s="313" t="s">
        <v>333</v>
      </c>
      <c r="D147" s="296">
        <f t="shared" si="310"/>
        <v>546.29</v>
      </c>
      <c r="E147" s="294">
        <f>'[1]12. Prostredie pre život'!$T$63</f>
        <v>546.29</v>
      </c>
      <c r="F147" s="294">
        <f>'[1]12. Prostredie pre život'!$U$63</f>
        <v>0</v>
      </c>
      <c r="G147" s="307">
        <f>'[1]12. Prostredie pre život'!$V$63</f>
        <v>0</v>
      </c>
      <c r="H147" s="296">
        <f t="shared" si="311"/>
        <v>700.76</v>
      </c>
      <c r="I147" s="294">
        <f>'[2]12. Prostredie pre život'!$Q$54</f>
        <v>700.76</v>
      </c>
      <c r="J147" s="294">
        <f>'[2]12. Prostredie pre život'!$R$54</f>
        <v>0</v>
      </c>
      <c r="K147" s="295">
        <f>'[2]12. Prostredie pre život'!$S$54</f>
        <v>0</v>
      </c>
      <c r="L147" s="308">
        <f t="shared" si="312"/>
        <v>500</v>
      </c>
      <c r="M147" s="308">
        <f>'[2]12. Prostredie pre život'!$T$54</f>
        <v>500</v>
      </c>
      <c r="N147" s="308">
        <f>'[2]12. Prostredie pre život'!$U$54</f>
        <v>0</v>
      </c>
      <c r="O147" s="629">
        <f>'[2]12. Prostredie pre život'!$V$54</f>
        <v>0</v>
      </c>
      <c r="P147" s="296">
        <f t="shared" si="313"/>
        <v>500</v>
      </c>
      <c r="Q147" s="294">
        <f>'[2]12. Prostredie pre život'!$W$54</f>
        <v>500</v>
      </c>
      <c r="R147" s="294">
        <f>'[2]12. Prostredie pre život'!$X$54</f>
        <v>0</v>
      </c>
      <c r="S147" s="307">
        <f>'[2]12. Prostredie pre život'!$Y$54</f>
        <v>0</v>
      </c>
      <c r="T147" s="296">
        <f t="shared" si="314"/>
        <v>500</v>
      </c>
      <c r="U147" s="294">
        <f>'[2]12. Prostredie pre život'!$Z$54</f>
        <v>500</v>
      </c>
      <c r="V147" s="294">
        <f>'[2]12. Prostredie pre život'!$AA$54</f>
        <v>0</v>
      </c>
      <c r="W147" s="295">
        <f>'[2]12. Prostredie pre život'!$AB$54</f>
        <v>0</v>
      </c>
      <c r="X147" s="308">
        <f t="shared" si="315"/>
        <v>0</v>
      </c>
      <c r="Y147" s="294">
        <f>'[2]12. Prostredie pre život'!$AC$54</f>
        <v>0</v>
      </c>
      <c r="Z147" s="294">
        <f>'[2]12. Prostredie pre život'!$AD$54</f>
        <v>0</v>
      </c>
      <c r="AA147" s="295">
        <f>'[2]12. Prostredie pre život'!$AE$54</f>
        <v>0</v>
      </c>
      <c r="AB147" s="296">
        <f t="shared" si="316"/>
        <v>500</v>
      </c>
      <c r="AC147" s="294">
        <f>'[2]12. Prostredie pre život'!$AF$54</f>
        <v>500</v>
      </c>
      <c r="AD147" s="294">
        <f>'[2]12. Prostredie pre život'!$AG$54</f>
        <v>0</v>
      </c>
      <c r="AE147" s="295">
        <f>'[2]12. Prostredie pre život'!$AH$54</f>
        <v>0</v>
      </c>
    </row>
    <row r="148" spans="1:31" ht="15.75" x14ac:dyDescent="0.25">
      <c r="A148" s="152"/>
      <c r="B148" s="331" t="s">
        <v>334</v>
      </c>
      <c r="C148" s="313" t="s">
        <v>335</v>
      </c>
      <c r="D148" s="296">
        <f t="shared" si="310"/>
        <v>23148.58</v>
      </c>
      <c r="E148" s="294">
        <f>'[1]12. Prostredie pre život'!$T$65</f>
        <v>23148.58</v>
      </c>
      <c r="F148" s="294">
        <f>'[1]12. Prostredie pre život'!$U$65</f>
        <v>0</v>
      </c>
      <c r="G148" s="307">
        <f>'[1]12. Prostredie pre život'!$V$65</f>
        <v>0</v>
      </c>
      <c r="H148" s="296">
        <f t="shared" si="311"/>
        <v>27580.35</v>
      </c>
      <c r="I148" s="294">
        <f>'[2]12. Prostredie pre život'!$Q$56</f>
        <v>27580.35</v>
      </c>
      <c r="J148" s="294">
        <f>'[2]12. Prostredie pre život'!$R$56</f>
        <v>0</v>
      </c>
      <c r="K148" s="295">
        <f>'[2]12. Prostredie pre život'!$S$56</f>
        <v>0</v>
      </c>
      <c r="L148" s="308">
        <f t="shared" si="312"/>
        <v>28000</v>
      </c>
      <c r="M148" s="308">
        <f>'[2]12. Prostredie pre život'!$T$56</f>
        <v>28000</v>
      </c>
      <c r="N148" s="308">
        <f>'[2]12. Prostredie pre život'!$U$56</f>
        <v>0</v>
      </c>
      <c r="O148" s="629">
        <f>'[2]12. Prostredie pre život'!$V$56</f>
        <v>0</v>
      </c>
      <c r="P148" s="296">
        <f t="shared" si="313"/>
        <v>28000</v>
      </c>
      <c r="Q148" s="294">
        <f>'[2]12. Prostredie pre život'!$W$56</f>
        <v>28000</v>
      </c>
      <c r="R148" s="294">
        <f>'[2]12. Prostredie pre život'!$X$56</f>
        <v>0</v>
      </c>
      <c r="S148" s="307">
        <f>'[2]12. Prostredie pre život'!$Y$56</f>
        <v>0</v>
      </c>
      <c r="T148" s="296">
        <f t="shared" si="314"/>
        <v>28000</v>
      </c>
      <c r="U148" s="294">
        <f>'[2]12. Prostredie pre život'!$Z$56</f>
        <v>28000</v>
      </c>
      <c r="V148" s="294">
        <f>'[2]12. Prostredie pre život'!$AA$56</f>
        <v>0</v>
      </c>
      <c r="W148" s="295">
        <f>'[2]12. Prostredie pre život'!$AB$56</f>
        <v>0</v>
      </c>
      <c r="X148" s="308">
        <f t="shared" si="315"/>
        <v>0</v>
      </c>
      <c r="Y148" s="294">
        <f>'[2]12. Prostredie pre život'!$AC$56</f>
        <v>0</v>
      </c>
      <c r="Z148" s="294">
        <f>'[2]12. Prostredie pre život'!$AD$56</f>
        <v>0</v>
      </c>
      <c r="AA148" s="295">
        <f>'[2]12. Prostredie pre život'!$AE$56</f>
        <v>0</v>
      </c>
      <c r="AB148" s="296">
        <f t="shared" si="316"/>
        <v>28000</v>
      </c>
      <c r="AC148" s="294">
        <f>'[2]12. Prostredie pre život'!$AF$56</f>
        <v>28000</v>
      </c>
      <c r="AD148" s="294">
        <f>'[2]12. Prostredie pre život'!$AG$56</f>
        <v>0</v>
      </c>
      <c r="AE148" s="295">
        <f>'[2]12. Prostredie pre život'!$AH$56</f>
        <v>0</v>
      </c>
    </row>
    <row r="149" spans="1:31" ht="15.75" x14ac:dyDescent="0.25">
      <c r="A149" s="152"/>
      <c r="B149" s="332" t="s">
        <v>336</v>
      </c>
      <c r="C149" s="330" t="s">
        <v>337</v>
      </c>
      <c r="D149" s="296">
        <f t="shared" si="310"/>
        <v>43920.710000000006</v>
      </c>
      <c r="E149" s="294">
        <f>'[1]12. Prostredie pre život'!$T$69</f>
        <v>22573.260000000002</v>
      </c>
      <c r="F149" s="294">
        <f>'[1]12. Prostredie pre život'!$U$69</f>
        <v>21347.45</v>
      </c>
      <c r="G149" s="307">
        <f>'[1]12. Prostredie pre život'!$V$69</f>
        <v>0</v>
      </c>
      <c r="H149" s="296">
        <f t="shared" si="311"/>
        <v>24673.460000000003</v>
      </c>
      <c r="I149" s="294">
        <f>'[2]12. Prostredie pre život'!$Q$60</f>
        <v>24673.460000000003</v>
      </c>
      <c r="J149" s="294">
        <f>'[2]12. Prostredie pre život'!$R$60</f>
        <v>0</v>
      </c>
      <c r="K149" s="295">
        <f>'[2]12. Prostredie pre život'!$S$60</f>
        <v>0</v>
      </c>
      <c r="L149" s="308">
        <f t="shared" si="312"/>
        <v>43930</v>
      </c>
      <c r="M149" s="308">
        <f>'[2]12. Prostredie pre život'!$T$60</f>
        <v>23930</v>
      </c>
      <c r="N149" s="308">
        <f>'[2]12. Prostredie pre život'!$U$60</f>
        <v>20000</v>
      </c>
      <c r="O149" s="629">
        <f>'[2]12. Prostredie pre život'!$V$60</f>
        <v>0</v>
      </c>
      <c r="P149" s="296">
        <f t="shared" si="313"/>
        <v>81330</v>
      </c>
      <c r="Q149" s="294">
        <f>'[2]12. Prostredie pre život'!$W$60</f>
        <v>23930</v>
      </c>
      <c r="R149" s="294">
        <f>'[2]12. Prostredie pre život'!$X$60</f>
        <v>57400</v>
      </c>
      <c r="S149" s="307">
        <f>'[2]12. Prostredie pre život'!$Y$60</f>
        <v>0</v>
      </c>
      <c r="T149" s="296">
        <f t="shared" si="314"/>
        <v>93130</v>
      </c>
      <c r="U149" s="294">
        <f>'[2]12. Prostredie pre život'!$Z$60</f>
        <v>35730</v>
      </c>
      <c r="V149" s="294">
        <f>'[2]12. Prostredie pre život'!$AA$60</f>
        <v>57400</v>
      </c>
      <c r="W149" s="295">
        <f>'[2]12. Prostredie pre život'!$AB$60</f>
        <v>0</v>
      </c>
      <c r="X149" s="308">
        <f t="shared" si="315"/>
        <v>-22000</v>
      </c>
      <c r="Y149" s="294">
        <f>'[2]12. Prostredie pre život'!$AC$60</f>
        <v>0</v>
      </c>
      <c r="Z149" s="294">
        <f>'[2]12. Prostredie pre život'!$AD$60</f>
        <v>-22000</v>
      </c>
      <c r="AA149" s="295">
        <f>'[2]12. Prostredie pre život'!$AE$60</f>
        <v>0</v>
      </c>
      <c r="AB149" s="296">
        <f t="shared" si="316"/>
        <v>71130</v>
      </c>
      <c r="AC149" s="294">
        <f>'[2]12. Prostredie pre život'!$AF$60</f>
        <v>35730</v>
      </c>
      <c r="AD149" s="294">
        <f>'[2]12. Prostredie pre život'!$AG$60</f>
        <v>35400</v>
      </c>
      <c r="AE149" s="295">
        <f>'[2]12. Prostredie pre život'!$AH$60</f>
        <v>0</v>
      </c>
    </row>
    <row r="150" spans="1:31" ht="16.5" thickBot="1" x14ac:dyDescent="0.3">
      <c r="A150" s="152"/>
      <c r="B150" s="333" t="s">
        <v>338</v>
      </c>
      <c r="C150" s="315" t="s">
        <v>414</v>
      </c>
      <c r="D150" s="305">
        <f t="shared" si="310"/>
        <v>5034.3999999999996</v>
      </c>
      <c r="E150" s="306">
        <f>'[1]12. Prostredie pre život'!$T$94</f>
        <v>0</v>
      </c>
      <c r="F150" s="306">
        <f>'[1]12. Prostredie pre život'!$U$94</f>
        <v>5034.3999999999996</v>
      </c>
      <c r="G150" s="413">
        <f>'[1]12. Prostredie pre život'!$V$94</f>
        <v>0</v>
      </c>
      <c r="H150" s="305">
        <f t="shared" si="311"/>
        <v>0</v>
      </c>
      <c r="I150" s="306">
        <f>'[2]12. Prostredie pre život'!$Q$83</f>
        <v>0</v>
      </c>
      <c r="J150" s="306">
        <f>'[2]12. Prostredie pre život'!$R$83</f>
        <v>0</v>
      </c>
      <c r="K150" s="343">
        <f>'[2]12. Prostredie pre život'!$S$83</f>
        <v>0</v>
      </c>
      <c r="L150" s="631">
        <f t="shared" si="312"/>
        <v>0</v>
      </c>
      <c r="M150" s="631">
        <f>'[2]12. Prostredie pre život'!$T$83</f>
        <v>0</v>
      </c>
      <c r="N150" s="631">
        <f>'[2]12. Prostredie pre život'!$U$83</f>
        <v>0</v>
      </c>
      <c r="O150" s="633">
        <f>'[2]12. Prostredie pre život'!$V$83</f>
        <v>0</v>
      </c>
      <c r="P150" s="305">
        <f t="shared" si="313"/>
        <v>0</v>
      </c>
      <c r="Q150" s="306">
        <f>'[2]12. Prostredie pre život'!$W$83</f>
        <v>0</v>
      </c>
      <c r="R150" s="306">
        <f>'[2]12. Prostredie pre život'!$X$83</f>
        <v>0</v>
      </c>
      <c r="S150" s="413">
        <f>'[2]12. Prostredie pre život'!$Y$83</f>
        <v>0</v>
      </c>
      <c r="T150" s="305">
        <f t="shared" si="314"/>
        <v>0</v>
      </c>
      <c r="U150" s="306">
        <f>'[2]12. Prostredie pre život'!$Z$83</f>
        <v>0</v>
      </c>
      <c r="V150" s="306">
        <f>'[2]12. Prostredie pre život'!$AA$83</f>
        <v>0</v>
      </c>
      <c r="W150" s="343">
        <f>'[2]12. Prostredie pre život'!$AB$83</f>
        <v>0</v>
      </c>
      <c r="X150" s="631">
        <f t="shared" si="315"/>
        <v>0</v>
      </c>
      <c r="Y150" s="306">
        <f>'[2]12. Prostredie pre život'!$AC$83</f>
        <v>0</v>
      </c>
      <c r="Z150" s="306">
        <f>'[2]12. Prostredie pre život'!$AD$83</f>
        <v>0</v>
      </c>
      <c r="AA150" s="343">
        <f>'[2]12. Prostredie pre život'!$AE$83</f>
        <v>0</v>
      </c>
      <c r="AB150" s="305">
        <f t="shared" si="316"/>
        <v>0</v>
      </c>
      <c r="AC150" s="306">
        <f>'[2]12. Prostredie pre život'!$AF$83</f>
        <v>0</v>
      </c>
      <c r="AD150" s="306">
        <f>'[2]12. Prostredie pre život'!$AG$83</f>
        <v>0</v>
      </c>
      <c r="AE150" s="343">
        <f>'[2]12. Prostredie pre život'!$AH$83</f>
        <v>0</v>
      </c>
    </row>
    <row r="151" spans="1:31" s="151" customFormat="1" ht="15.75" x14ac:dyDescent="0.25">
      <c r="A151" s="153"/>
      <c r="B151" s="334" t="s">
        <v>340</v>
      </c>
      <c r="C151" s="335" t="s">
        <v>341</v>
      </c>
      <c r="D151" s="302">
        <f>D152+D156+D161+D166+D170+D171+D172+D174+D175</f>
        <v>1748235.13</v>
      </c>
      <c r="E151" s="303">
        <f t="shared" ref="E151:G151" si="317">E152+E156+E161+E166+E170+E171+E172+E174+E175</f>
        <v>1743235.13</v>
      </c>
      <c r="F151" s="303">
        <f t="shared" si="317"/>
        <v>5000</v>
      </c>
      <c r="G151" s="393">
        <f t="shared" si="317"/>
        <v>0</v>
      </c>
      <c r="H151" s="302">
        <f>H152+H156+H161+H166+H170+H171+H172+H174+H175</f>
        <v>1930187.06</v>
      </c>
      <c r="I151" s="303">
        <f t="shared" ref="I151:K151" si="318">I152+I156+I161+I166+I170+I171+I172+I174+I175</f>
        <v>1920528.2599999998</v>
      </c>
      <c r="J151" s="303">
        <f t="shared" si="318"/>
        <v>9658.7999999999993</v>
      </c>
      <c r="K151" s="304">
        <f t="shared" si="318"/>
        <v>0</v>
      </c>
      <c r="L151" s="397">
        <f>L152+L156+L161+L166+L170+L171+L172+L174+L175</f>
        <v>2052450</v>
      </c>
      <c r="M151" s="397">
        <f t="shared" ref="M151:W151" si="319">M152+M156+M161+M166+M170+M171+M172+M174+M175</f>
        <v>2042450</v>
      </c>
      <c r="N151" s="397">
        <f t="shared" si="319"/>
        <v>10000</v>
      </c>
      <c r="O151" s="628">
        <f t="shared" si="319"/>
        <v>0</v>
      </c>
      <c r="P151" s="302">
        <f t="shared" si="319"/>
        <v>2221570</v>
      </c>
      <c r="Q151" s="303">
        <f t="shared" si="319"/>
        <v>2186770</v>
      </c>
      <c r="R151" s="303">
        <f t="shared" si="319"/>
        <v>34800</v>
      </c>
      <c r="S151" s="393">
        <f t="shared" si="319"/>
        <v>0</v>
      </c>
      <c r="T151" s="302">
        <f t="shared" si="319"/>
        <v>2221570</v>
      </c>
      <c r="U151" s="303">
        <f t="shared" si="319"/>
        <v>2182970</v>
      </c>
      <c r="V151" s="303">
        <f t="shared" si="319"/>
        <v>38600</v>
      </c>
      <c r="W151" s="304">
        <f t="shared" si="319"/>
        <v>0</v>
      </c>
      <c r="X151" s="397">
        <f>X152+X156+X161+X166+X170+X171+X172+X174+X175</f>
        <v>-45920</v>
      </c>
      <c r="Y151" s="303">
        <f t="shared" ref="Y151:AA151" si="320">Y152+Y156+Y161+Y166+Y170+Y171+Y172+Y174+Y175</f>
        <v>-45896</v>
      </c>
      <c r="Z151" s="303">
        <f t="shared" si="320"/>
        <v>-24</v>
      </c>
      <c r="AA151" s="304">
        <f t="shared" si="320"/>
        <v>0</v>
      </c>
      <c r="AB151" s="302">
        <f>AB152+AB156+AB161+AB166+AB170+AB171+AB172+AB174+AB175</f>
        <v>2175650</v>
      </c>
      <c r="AC151" s="303">
        <f t="shared" ref="AC151:AE151" si="321">AC152+AC156+AC161+AC166+AC170+AC171+AC172+AC174+AC175</f>
        <v>2137074</v>
      </c>
      <c r="AD151" s="303">
        <f t="shared" si="321"/>
        <v>38576</v>
      </c>
      <c r="AE151" s="304">
        <f t="shared" si="321"/>
        <v>0</v>
      </c>
    </row>
    <row r="152" spans="1:31" ht="15.75" x14ac:dyDescent="0.25">
      <c r="A152" s="152"/>
      <c r="B152" s="324" t="s">
        <v>342</v>
      </c>
      <c r="C152" s="313" t="s">
        <v>343</v>
      </c>
      <c r="D152" s="296">
        <f>SUM(D153:D155)</f>
        <v>25641.06</v>
      </c>
      <c r="E152" s="294">
        <f t="shared" ref="E152:G152" si="322">SUM(E153:E155)</f>
        <v>25641.06</v>
      </c>
      <c r="F152" s="294">
        <f t="shared" si="322"/>
        <v>0</v>
      </c>
      <c r="G152" s="307">
        <f t="shared" si="322"/>
        <v>0</v>
      </c>
      <c r="H152" s="296">
        <f>SUM(H153:H155)</f>
        <v>26931.61</v>
      </c>
      <c r="I152" s="294">
        <f t="shared" ref="I152:K152" si="323">SUM(I153:I155)</f>
        <v>26931.61</v>
      </c>
      <c r="J152" s="294">
        <f t="shared" si="323"/>
        <v>0</v>
      </c>
      <c r="K152" s="295">
        <f t="shared" si="323"/>
        <v>0</v>
      </c>
      <c r="L152" s="308">
        <f>SUM(L153:L155)</f>
        <v>28340</v>
      </c>
      <c r="M152" s="308">
        <f t="shared" ref="M152:O152" si="324">SUM(M153:M155)</f>
        <v>28340</v>
      </c>
      <c r="N152" s="308">
        <f t="shared" si="324"/>
        <v>0</v>
      </c>
      <c r="O152" s="629">
        <f t="shared" si="324"/>
        <v>0</v>
      </c>
      <c r="P152" s="296">
        <f>SUM(P153:P155)</f>
        <v>39305</v>
      </c>
      <c r="Q152" s="294">
        <f>SUM(Q153:Q155)</f>
        <v>39305</v>
      </c>
      <c r="R152" s="294">
        <f t="shared" ref="R152:S152" si="325">SUM(R153:R155)</f>
        <v>0</v>
      </c>
      <c r="S152" s="307">
        <f t="shared" si="325"/>
        <v>0</v>
      </c>
      <c r="T152" s="296">
        <f>SUM(T153:T155)</f>
        <v>39305</v>
      </c>
      <c r="U152" s="294">
        <f>SUM(U153:U155)</f>
        <v>39305</v>
      </c>
      <c r="V152" s="294">
        <f t="shared" ref="V152:W152" si="326">SUM(V153:V155)</f>
        <v>0</v>
      </c>
      <c r="W152" s="295">
        <f t="shared" si="326"/>
        <v>0</v>
      </c>
      <c r="X152" s="308">
        <f>SUM(X153:X155)</f>
        <v>4740</v>
      </c>
      <c r="Y152" s="294">
        <f t="shared" ref="Y152:AA152" si="327">SUM(Y153:Y155)</f>
        <v>4740</v>
      </c>
      <c r="Z152" s="294">
        <f t="shared" si="327"/>
        <v>0</v>
      </c>
      <c r="AA152" s="295">
        <f t="shared" si="327"/>
        <v>0</v>
      </c>
      <c r="AB152" s="296">
        <f>SUM(AB153:AB155)</f>
        <v>44045</v>
      </c>
      <c r="AC152" s="294">
        <f t="shared" ref="AC152:AE152" si="328">SUM(AC153:AC155)</f>
        <v>44045</v>
      </c>
      <c r="AD152" s="294">
        <f t="shared" si="328"/>
        <v>0</v>
      </c>
      <c r="AE152" s="295">
        <f t="shared" si="328"/>
        <v>0</v>
      </c>
    </row>
    <row r="153" spans="1:31" ht="15.75" x14ac:dyDescent="0.25">
      <c r="A153" s="152"/>
      <c r="B153" s="311">
        <v>1</v>
      </c>
      <c r="C153" s="313" t="s">
        <v>344</v>
      </c>
      <c r="D153" s="296">
        <f>SUM(E153:G153)</f>
        <v>24280</v>
      </c>
      <c r="E153" s="294">
        <f>'[1]13. Sociálna starostlivosť'!$T$5</f>
        <v>24280</v>
      </c>
      <c r="F153" s="294">
        <f>'[1]13. Sociálna starostlivosť'!$U$5</f>
        <v>0</v>
      </c>
      <c r="G153" s="307">
        <f>'[1]13. Sociálna starostlivosť'!$V$5</f>
        <v>0</v>
      </c>
      <c r="H153" s="296">
        <f>SUM(I153:K153)</f>
        <v>23965</v>
      </c>
      <c r="I153" s="294">
        <f>'[2]13. Sociálna starostlivosť'!$Q$5</f>
        <v>23965</v>
      </c>
      <c r="J153" s="294">
        <f>'[2]13. Sociálna starostlivosť'!$R$5</f>
        <v>0</v>
      </c>
      <c r="K153" s="295">
        <f>'[2]13. Sociálna starostlivosť'!$S$5</f>
        <v>0</v>
      </c>
      <c r="L153" s="308">
        <f>SUM(M153:O153)</f>
        <v>24540</v>
      </c>
      <c r="M153" s="308">
        <f>'[2]13. Sociálna starostlivosť'!$T$5</f>
        <v>24540</v>
      </c>
      <c r="N153" s="308">
        <f>'[2]13. Sociálna starostlivosť'!$U$5</f>
        <v>0</v>
      </c>
      <c r="O153" s="629">
        <f>'[2]13. Sociálna starostlivosť'!$V$5</f>
        <v>0</v>
      </c>
      <c r="P153" s="296">
        <f>SUM(Q153:S153)</f>
        <v>35280</v>
      </c>
      <c r="Q153" s="294">
        <f>'[2]13. Sociálna starostlivosť'!$W$5</f>
        <v>35280</v>
      </c>
      <c r="R153" s="294">
        <f>'[2]13. Sociálna starostlivosť'!$X$5</f>
        <v>0</v>
      </c>
      <c r="S153" s="307">
        <f>'[2]13. Sociálna starostlivosť'!$Y$5</f>
        <v>0</v>
      </c>
      <c r="T153" s="296">
        <f>SUM(U153:W153)</f>
        <v>35280</v>
      </c>
      <c r="U153" s="294">
        <f>'[2]13. Sociálna starostlivosť'!$Z$5</f>
        <v>35280</v>
      </c>
      <c r="V153" s="294">
        <f>'[2]13. Sociálna starostlivosť'!$AA$5</f>
        <v>0</v>
      </c>
      <c r="W153" s="295">
        <f>'[2]13. Sociálna starostlivosť'!$AB$5</f>
        <v>0</v>
      </c>
      <c r="X153" s="308">
        <f>SUM(Y153:AA153)</f>
        <v>1740</v>
      </c>
      <c r="Y153" s="294">
        <f>'[2]13. Sociálna starostlivosť'!$AC$5</f>
        <v>1740</v>
      </c>
      <c r="Z153" s="294">
        <f>'[2]13. Sociálna starostlivosť'!$AD$5</f>
        <v>0</v>
      </c>
      <c r="AA153" s="295">
        <f>'[2]13. Sociálna starostlivosť'!$AE$5</f>
        <v>0</v>
      </c>
      <c r="AB153" s="296">
        <f>SUM(AC153:AE153)</f>
        <v>37020</v>
      </c>
      <c r="AC153" s="294">
        <f>'[2]13. Sociálna starostlivosť'!$AF$5</f>
        <v>37020</v>
      </c>
      <c r="AD153" s="294">
        <f>'[2]13. Sociálna starostlivosť'!$AG$5</f>
        <v>0</v>
      </c>
      <c r="AE153" s="295">
        <f>'[2]13. Sociálna starostlivosť'!$AH$5</f>
        <v>0</v>
      </c>
    </row>
    <row r="154" spans="1:31" ht="15.75" x14ac:dyDescent="0.25">
      <c r="A154" s="152"/>
      <c r="B154" s="311">
        <v>2</v>
      </c>
      <c r="C154" s="313" t="s">
        <v>345</v>
      </c>
      <c r="D154" s="296">
        <f t="shared" ref="D154:D155" si="329">SUM(E154:G154)</f>
        <v>0</v>
      </c>
      <c r="E154" s="294">
        <f>'[1]13. Sociálna starostlivosť'!$T$7</f>
        <v>0</v>
      </c>
      <c r="F154" s="294">
        <f>'[1]13. Sociálna starostlivosť'!$U$7</f>
        <v>0</v>
      </c>
      <c r="G154" s="307">
        <f>'[1]13. Sociálna starostlivosť'!$V$7</f>
        <v>0</v>
      </c>
      <c r="H154" s="296">
        <f t="shared" ref="H154:H155" si="330">SUM(I154:K154)</f>
        <v>0</v>
      </c>
      <c r="I154" s="294">
        <f>'[2]13. Sociálna starostlivosť'!$Q$8</f>
        <v>0</v>
      </c>
      <c r="J154" s="294">
        <f>'[2]13. Sociálna starostlivosť'!$R$8</f>
        <v>0</v>
      </c>
      <c r="K154" s="295">
        <f>'[2]13. Sociálna starostlivosť'!$S$8</f>
        <v>0</v>
      </c>
      <c r="L154" s="308">
        <f t="shared" ref="L154:L155" si="331">SUM(M154:O154)</f>
        <v>0</v>
      </c>
      <c r="M154" s="308">
        <f>'[2]13. Sociálna starostlivosť'!$T$8</f>
        <v>0</v>
      </c>
      <c r="N154" s="308">
        <f>'[2]13. Sociálna starostlivosť'!$U$8</f>
        <v>0</v>
      </c>
      <c r="O154" s="629">
        <f>'[2]13. Sociálna starostlivosť'!$V$8</f>
        <v>0</v>
      </c>
      <c r="P154" s="296">
        <f t="shared" ref="P154:P155" si="332">SUM(Q154:S154)</f>
        <v>0</v>
      </c>
      <c r="Q154" s="294">
        <f>'[2]13. Sociálna starostlivosť'!$W$8</f>
        <v>0</v>
      </c>
      <c r="R154" s="294">
        <f>'[2]13. Sociálna starostlivosť'!$X$8</f>
        <v>0</v>
      </c>
      <c r="S154" s="307">
        <f>'[2]13. Sociálna starostlivosť'!$Y$8</f>
        <v>0</v>
      </c>
      <c r="T154" s="296">
        <f t="shared" ref="T154:T155" si="333">SUM(U154:W154)</f>
        <v>0</v>
      </c>
      <c r="U154" s="294">
        <f>'[2]13. Sociálna starostlivosť'!$Z$8</f>
        <v>0</v>
      </c>
      <c r="V154" s="294">
        <f>'[2]13. Sociálna starostlivosť'!$AA$8</f>
        <v>0</v>
      </c>
      <c r="W154" s="295">
        <f>'[2]13. Sociálna starostlivosť'!$AB$8</f>
        <v>0</v>
      </c>
      <c r="X154" s="308">
        <f t="shared" ref="X154:X155" si="334">SUM(Y154:AA154)</f>
        <v>0</v>
      </c>
      <c r="Y154" s="294">
        <f>'[2]13. Sociálna starostlivosť'!$AC$8</f>
        <v>0</v>
      </c>
      <c r="Z154" s="294">
        <f>'[2]13. Sociálna starostlivosť'!$AD$8</f>
        <v>0</v>
      </c>
      <c r="AA154" s="295">
        <f>'[2]13. Sociálna starostlivosť'!$AE$8</f>
        <v>0</v>
      </c>
      <c r="AB154" s="296">
        <f t="shared" ref="AB154:AB155" si="335">SUM(AC154:AE154)</f>
        <v>0</v>
      </c>
      <c r="AC154" s="294">
        <f>'[2]13. Sociálna starostlivosť'!$AF$8</f>
        <v>0</v>
      </c>
      <c r="AD154" s="294">
        <f>'[2]13. Sociálna starostlivosť'!$AG$8</f>
        <v>0</v>
      </c>
      <c r="AE154" s="295">
        <f>'[2]13. Sociálna starostlivosť'!$AH$8</f>
        <v>0</v>
      </c>
    </row>
    <row r="155" spans="1:31" ht="15.75" x14ac:dyDescent="0.25">
      <c r="A155" s="152"/>
      <c r="B155" s="311">
        <v>3</v>
      </c>
      <c r="C155" s="313" t="s">
        <v>346</v>
      </c>
      <c r="D155" s="296">
        <f t="shared" si="329"/>
        <v>1361.06</v>
      </c>
      <c r="E155" s="294">
        <f>'[1]13. Sociálna starostlivosť'!$T$8</f>
        <v>1361.06</v>
      </c>
      <c r="F155" s="294">
        <f>'[1]13. Sociálna starostlivosť'!$U$8</f>
        <v>0</v>
      </c>
      <c r="G155" s="307">
        <f>'[1]13. Sociálna starostlivosť'!$V$8</f>
        <v>0</v>
      </c>
      <c r="H155" s="296">
        <f t="shared" si="330"/>
        <v>2966.61</v>
      </c>
      <c r="I155" s="294">
        <f>'[2]13. Sociálna starostlivosť'!$Q$9</f>
        <v>2966.61</v>
      </c>
      <c r="J155" s="294">
        <f>'[2]13. Sociálna starostlivosť'!$R$9</f>
        <v>0</v>
      </c>
      <c r="K155" s="295">
        <f>'[2]13. Sociálna starostlivosť'!$S$9</f>
        <v>0</v>
      </c>
      <c r="L155" s="308">
        <f t="shared" si="331"/>
        <v>3800</v>
      </c>
      <c r="M155" s="308">
        <f>'[2]13. Sociálna starostlivosť'!$T$9</f>
        <v>3800</v>
      </c>
      <c r="N155" s="308">
        <f>'[2]13. Sociálna starostlivosť'!$U$9</f>
        <v>0</v>
      </c>
      <c r="O155" s="629">
        <f>'[2]13. Sociálna starostlivosť'!$V$9</f>
        <v>0</v>
      </c>
      <c r="P155" s="296">
        <f t="shared" si="332"/>
        <v>4025</v>
      </c>
      <c r="Q155" s="294">
        <f>'[2]13. Sociálna starostlivosť'!$W$9</f>
        <v>4025</v>
      </c>
      <c r="R155" s="294">
        <f>'[2]13. Sociálna starostlivosť'!$X$9</f>
        <v>0</v>
      </c>
      <c r="S155" s="307">
        <f>'[2]13. Sociálna starostlivosť'!$Y$9</f>
        <v>0</v>
      </c>
      <c r="T155" s="296">
        <f t="shared" si="333"/>
        <v>4025</v>
      </c>
      <c r="U155" s="294">
        <f>'[2]13. Sociálna starostlivosť'!$Z$9</f>
        <v>4025</v>
      </c>
      <c r="V155" s="294">
        <f>'[2]13. Sociálna starostlivosť'!$AA$9</f>
        <v>0</v>
      </c>
      <c r="W155" s="295">
        <f>'[2]13. Sociálna starostlivosť'!$AB$9</f>
        <v>0</v>
      </c>
      <c r="X155" s="308">
        <f t="shared" si="334"/>
        <v>3000</v>
      </c>
      <c r="Y155" s="294">
        <f>'[2]13. Sociálna starostlivosť'!$AC$9</f>
        <v>3000</v>
      </c>
      <c r="Z155" s="294">
        <f>'[2]13. Sociálna starostlivosť'!$AD$9</f>
        <v>0</v>
      </c>
      <c r="AA155" s="295">
        <f>'[2]13. Sociálna starostlivosť'!$AE$9</f>
        <v>0</v>
      </c>
      <c r="AB155" s="296">
        <f t="shared" si="335"/>
        <v>7025</v>
      </c>
      <c r="AC155" s="294">
        <f>'[2]13. Sociálna starostlivosť'!$AF$9</f>
        <v>7025</v>
      </c>
      <c r="AD155" s="294">
        <f>'[2]13. Sociálna starostlivosť'!$AG$9</f>
        <v>0</v>
      </c>
      <c r="AE155" s="295">
        <f>'[2]13. Sociálna starostlivosť'!$AH$9</f>
        <v>0</v>
      </c>
    </row>
    <row r="156" spans="1:31" ht="15.75" x14ac:dyDescent="0.25">
      <c r="A156" s="153"/>
      <c r="B156" s="324" t="s">
        <v>347</v>
      </c>
      <c r="C156" s="313" t="s">
        <v>348</v>
      </c>
      <c r="D156" s="296">
        <f>SUM(D157:D160)</f>
        <v>235801.68</v>
      </c>
      <c r="E156" s="294">
        <f t="shared" ref="E156:G156" si="336">SUM(E157:E160)</f>
        <v>235801.68</v>
      </c>
      <c r="F156" s="294">
        <f t="shared" si="336"/>
        <v>0</v>
      </c>
      <c r="G156" s="307">
        <f t="shared" si="336"/>
        <v>0</v>
      </c>
      <c r="H156" s="296">
        <f>SUM(H157:H160)</f>
        <v>310506.98</v>
      </c>
      <c r="I156" s="294">
        <f t="shared" ref="I156:J156" si="337">SUM(I157:I160)</f>
        <v>310506.98</v>
      </c>
      <c r="J156" s="294">
        <f t="shared" si="337"/>
        <v>0</v>
      </c>
      <c r="K156" s="295">
        <f>SUM(K157:K160)</f>
        <v>0</v>
      </c>
      <c r="L156" s="308">
        <f>SUM(L157:L160)</f>
        <v>312460</v>
      </c>
      <c r="M156" s="308">
        <f t="shared" ref="M156:N156" si="338">SUM(M157:M160)</f>
        <v>312460</v>
      </c>
      <c r="N156" s="308">
        <f t="shared" si="338"/>
        <v>0</v>
      </c>
      <c r="O156" s="629">
        <f>SUM(O157:O160)</f>
        <v>0</v>
      </c>
      <c r="P156" s="296">
        <f>SUM(P157:P160)</f>
        <v>419360</v>
      </c>
      <c r="Q156" s="294">
        <f>SUM(Q157:Q160)</f>
        <v>419360</v>
      </c>
      <c r="R156" s="294">
        <f t="shared" ref="R156:S156" si="339">SUM(R157:R160)</f>
        <v>0</v>
      </c>
      <c r="S156" s="307">
        <f t="shared" si="339"/>
        <v>0</v>
      </c>
      <c r="T156" s="296">
        <f>SUM(T157:T160)</f>
        <v>419360</v>
      </c>
      <c r="U156" s="294">
        <f>SUM(U157:U160)</f>
        <v>419360</v>
      </c>
      <c r="V156" s="294">
        <f t="shared" ref="V156:W156" si="340">SUM(V157:V160)</f>
        <v>0</v>
      </c>
      <c r="W156" s="295">
        <f t="shared" si="340"/>
        <v>0</v>
      </c>
      <c r="X156" s="308">
        <f>SUM(X157:X160)</f>
        <v>-18890</v>
      </c>
      <c r="Y156" s="294">
        <f t="shared" ref="Y156:AA156" si="341">SUM(Y157:Y160)</f>
        <v>-18890</v>
      </c>
      <c r="Z156" s="294">
        <f t="shared" si="341"/>
        <v>0</v>
      </c>
      <c r="AA156" s="295">
        <f t="shared" si="341"/>
        <v>0</v>
      </c>
      <c r="AB156" s="296">
        <f>SUM(AB157:AB160)</f>
        <v>400470</v>
      </c>
      <c r="AC156" s="294">
        <f t="shared" ref="AC156:AE156" si="342">SUM(AC157:AC160)</f>
        <v>400470</v>
      </c>
      <c r="AD156" s="294">
        <f t="shared" si="342"/>
        <v>0</v>
      </c>
      <c r="AE156" s="295">
        <f t="shared" si="342"/>
        <v>0</v>
      </c>
    </row>
    <row r="157" spans="1:31" ht="15.75" x14ac:dyDescent="0.25">
      <c r="A157" s="153"/>
      <c r="B157" s="311">
        <v>1</v>
      </c>
      <c r="C157" s="313" t="s">
        <v>349</v>
      </c>
      <c r="D157" s="296">
        <f>SUM(E157:G157)</f>
        <v>125540</v>
      </c>
      <c r="E157" s="294">
        <f>'[1]13. Sociálna starostlivosť'!$T$16</f>
        <v>125540</v>
      </c>
      <c r="F157" s="294">
        <f>'[1]13. Sociálna starostlivosť'!$U$16</f>
        <v>0</v>
      </c>
      <c r="G157" s="307">
        <f>'[1]13. Sociálna starostlivosť'!$V$16</f>
        <v>0</v>
      </c>
      <c r="H157" s="296">
        <f>SUM(I157:K157)</f>
        <v>198978</v>
      </c>
      <c r="I157" s="294">
        <f>'[2]13. Sociálna starostlivosť'!$Q$17</f>
        <v>198978</v>
      </c>
      <c r="J157" s="294">
        <f>'[2]13. Sociálna starostlivosť'!$R$17</f>
        <v>0</v>
      </c>
      <c r="K157" s="295">
        <f>'[2]13. Sociálna starostlivosť'!$S$17</f>
        <v>0</v>
      </c>
      <c r="L157" s="308">
        <f>SUM(M157:O157)</f>
        <v>210500</v>
      </c>
      <c r="M157" s="308">
        <f>'[2]13. Sociálna starostlivosť'!$T$17</f>
        <v>210500</v>
      </c>
      <c r="N157" s="308">
        <f>'[2]13. Sociálna starostlivosť'!$U$17</f>
        <v>0</v>
      </c>
      <c r="O157" s="629">
        <f>'[2]13. Sociálna starostlivosť'!$V$17</f>
        <v>0</v>
      </c>
      <c r="P157" s="296">
        <f>SUM(Q157:S157)</f>
        <v>306440</v>
      </c>
      <c r="Q157" s="294">
        <f>'[2]13. Sociálna starostlivosť'!$W$17</f>
        <v>306440</v>
      </c>
      <c r="R157" s="294">
        <f>'[2]13. Sociálna starostlivosť'!$X$17</f>
        <v>0</v>
      </c>
      <c r="S157" s="307">
        <f>'[2]13. Sociálna starostlivosť'!$Y$17</f>
        <v>0</v>
      </c>
      <c r="T157" s="296">
        <f>SUM(U157:W157)</f>
        <v>306440</v>
      </c>
      <c r="U157" s="294">
        <f>'[2]13. Sociálna starostlivosť'!$Z$17</f>
        <v>306440</v>
      </c>
      <c r="V157" s="294">
        <f>'[2]13. Sociálna starostlivosť'!$AA$17</f>
        <v>0</v>
      </c>
      <c r="W157" s="295">
        <f>'[2]13. Sociálna starostlivosť'!$AB$17</f>
        <v>0</v>
      </c>
      <c r="X157" s="308">
        <f>SUM(Y157:AA157)</f>
        <v>-23590</v>
      </c>
      <c r="Y157" s="294">
        <f>'[2]13. Sociálna starostlivosť'!$AC$17</f>
        <v>-23590</v>
      </c>
      <c r="Z157" s="294">
        <f>'[2]13. Sociálna starostlivosť'!$AD$17</f>
        <v>0</v>
      </c>
      <c r="AA157" s="295">
        <f>'[2]13. Sociálna starostlivosť'!$AE$17</f>
        <v>0</v>
      </c>
      <c r="AB157" s="296">
        <f>SUM(AC157:AE157)</f>
        <v>282850</v>
      </c>
      <c r="AC157" s="294">
        <f>'[2]13. Sociálna starostlivosť'!$AF$17</f>
        <v>282850</v>
      </c>
      <c r="AD157" s="294">
        <f>'[2]13. Sociálna starostlivosť'!$AG$17</f>
        <v>0</v>
      </c>
      <c r="AE157" s="295">
        <f>'[2]13. Sociálna starostlivosť'!$AH$17</f>
        <v>0</v>
      </c>
    </row>
    <row r="158" spans="1:31" ht="15.75" x14ac:dyDescent="0.25">
      <c r="A158" s="153"/>
      <c r="B158" s="311">
        <v>2</v>
      </c>
      <c r="C158" s="313" t="s">
        <v>350</v>
      </c>
      <c r="D158" s="296">
        <f t="shared" ref="D158:D160" si="343">SUM(E158:G158)</f>
        <v>61110</v>
      </c>
      <c r="E158" s="294">
        <f>'[1]13. Sociálna starostlivosť'!$T$19</f>
        <v>61110</v>
      </c>
      <c r="F158" s="294">
        <f>'[1]13. Sociálna starostlivosť'!$U$19</f>
        <v>0</v>
      </c>
      <c r="G158" s="307">
        <f>'[1]13. Sociálna starostlivosť'!$V$19</f>
        <v>0</v>
      </c>
      <c r="H158" s="296">
        <f t="shared" ref="H158:H160" si="344">SUM(I158:K158)</f>
        <v>54769</v>
      </c>
      <c r="I158" s="294">
        <f>'[2]13. Sociálna starostlivosť'!$Q$21</f>
        <v>54769</v>
      </c>
      <c r="J158" s="294">
        <f>'[2]13. Sociálna starostlivosť'!$R$21</f>
        <v>0</v>
      </c>
      <c r="K158" s="295">
        <f>'[2]13. Sociálna starostlivosť'!$S$21</f>
        <v>0</v>
      </c>
      <c r="L158" s="308">
        <f t="shared" ref="L158:L160" si="345">SUM(M158:O158)</f>
        <v>44370</v>
      </c>
      <c r="M158" s="308">
        <f>'[2]13. Sociálna starostlivosť'!$T$21</f>
        <v>44370</v>
      </c>
      <c r="N158" s="308">
        <f>'[2]13. Sociálna starostlivosť'!$U$21</f>
        <v>0</v>
      </c>
      <c r="O158" s="629">
        <f>'[2]13. Sociálna starostlivosť'!$V$21</f>
        <v>0</v>
      </c>
      <c r="P158" s="296">
        <f t="shared" ref="P158:P160" si="346">SUM(Q158:S158)</f>
        <v>53700</v>
      </c>
      <c r="Q158" s="294">
        <f>'[2]13. Sociálna starostlivosť'!$W$21</f>
        <v>53700</v>
      </c>
      <c r="R158" s="294">
        <f>'[2]13. Sociálna starostlivosť'!$X$21</f>
        <v>0</v>
      </c>
      <c r="S158" s="307">
        <f>'[2]13. Sociálna starostlivosť'!$Y$21</f>
        <v>0</v>
      </c>
      <c r="T158" s="296">
        <f t="shared" ref="T158:T160" si="347">SUM(U158:W158)</f>
        <v>53700</v>
      </c>
      <c r="U158" s="294">
        <f>'[2]13. Sociálna starostlivosť'!$Z$21</f>
        <v>53700</v>
      </c>
      <c r="V158" s="294">
        <f>'[2]13. Sociálna starostlivosť'!$AA$21</f>
        <v>0</v>
      </c>
      <c r="W158" s="295">
        <f>'[2]13. Sociálna starostlivosť'!$AB$21</f>
        <v>0</v>
      </c>
      <c r="X158" s="308">
        <f t="shared" ref="X158:X160" si="348">SUM(Y158:AA158)</f>
        <v>810</v>
      </c>
      <c r="Y158" s="294">
        <f>'[2]13. Sociálna starostlivosť'!$AC$21</f>
        <v>810</v>
      </c>
      <c r="Z158" s="294">
        <f>'[2]13. Sociálna starostlivosť'!$AD$21</f>
        <v>0</v>
      </c>
      <c r="AA158" s="295">
        <f>'[2]13. Sociálna starostlivosť'!$AE$21</f>
        <v>0</v>
      </c>
      <c r="AB158" s="296">
        <f t="shared" ref="AB158:AB160" si="349">SUM(AC158:AE158)</f>
        <v>54510</v>
      </c>
      <c r="AC158" s="294">
        <f>'[2]13. Sociálna starostlivosť'!$AF$21</f>
        <v>54510</v>
      </c>
      <c r="AD158" s="294">
        <f>'[2]13. Sociálna starostlivosť'!$AG$21</f>
        <v>0</v>
      </c>
      <c r="AE158" s="295">
        <f>'[2]13. Sociálna starostlivosť'!$AH$21</f>
        <v>0</v>
      </c>
    </row>
    <row r="159" spans="1:31" ht="15.75" x14ac:dyDescent="0.25">
      <c r="A159" s="153"/>
      <c r="B159" s="311">
        <v>3</v>
      </c>
      <c r="C159" s="313" t="s">
        <v>351</v>
      </c>
      <c r="D159" s="296">
        <f t="shared" si="343"/>
        <v>0</v>
      </c>
      <c r="E159" s="294">
        <f>'[1]13. Sociálna starostlivosť'!$T$21</f>
        <v>0</v>
      </c>
      <c r="F159" s="294">
        <f>'[1]13. Sociálna starostlivosť'!$U$21</f>
        <v>0</v>
      </c>
      <c r="G159" s="307">
        <f>'[1]13. Sociálna starostlivosť'!$V$21</f>
        <v>0</v>
      </c>
      <c r="H159" s="296">
        <f t="shared" si="344"/>
        <v>0</v>
      </c>
      <c r="I159" s="294">
        <f>'[2]13. Sociálna starostlivosť'!$Q$24</f>
        <v>0</v>
      </c>
      <c r="J159" s="294">
        <f>'[2]13. Sociálna starostlivosť'!$R$24</f>
        <v>0</v>
      </c>
      <c r="K159" s="295">
        <f>'[2]13. Sociálna starostlivosť'!$S$24</f>
        <v>0</v>
      </c>
      <c r="L159" s="308">
        <f t="shared" si="345"/>
        <v>0</v>
      </c>
      <c r="M159" s="308">
        <f>'[2]13. Sociálna starostlivosť'!$T$24</f>
        <v>0</v>
      </c>
      <c r="N159" s="308">
        <f>'[2]13. Sociálna starostlivosť'!$U$24</f>
        <v>0</v>
      </c>
      <c r="O159" s="629">
        <f>'[2]13. Sociálna starostlivosť'!$V$24</f>
        <v>0</v>
      </c>
      <c r="P159" s="296">
        <f t="shared" si="346"/>
        <v>0</v>
      </c>
      <c r="Q159" s="294">
        <f>'[2]13. Sociálna starostlivosť'!$W$24</f>
        <v>0</v>
      </c>
      <c r="R159" s="294">
        <f>'[2]13. Sociálna starostlivosť'!$X$24</f>
        <v>0</v>
      </c>
      <c r="S159" s="307">
        <f>'[2]13. Sociálna starostlivosť'!$Y$24</f>
        <v>0</v>
      </c>
      <c r="T159" s="296">
        <f t="shared" si="347"/>
        <v>0</v>
      </c>
      <c r="U159" s="294">
        <f>'[2]13. Sociálna starostlivosť'!$Z$24</f>
        <v>0</v>
      </c>
      <c r="V159" s="294">
        <f>'[2]13. Sociálna starostlivosť'!$AA$24</f>
        <v>0</v>
      </c>
      <c r="W159" s="295">
        <f>'[2]13. Sociálna starostlivosť'!$AB$24</f>
        <v>0</v>
      </c>
      <c r="X159" s="308">
        <f t="shared" si="348"/>
        <v>0</v>
      </c>
      <c r="Y159" s="294">
        <f>'[2]13. Sociálna starostlivosť'!$AC$24</f>
        <v>0</v>
      </c>
      <c r="Z159" s="294">
        <f>'[2]13. Sociálna starostlivosť'!$AD$24</f>
        <v>0</v>
      </c>
      <c r="AA159" s="295">
        <f>'[2]13. Sociálna starostlivosť'!$AE$24</f>
        <v>0</v>
      </c>
      <c r="AB159" s="296">
        <f t="shared" si="349"/>
        <v>0</v>
      </c>
      <c r="AC159" s="294">
        <f>'[2]13. Sociálna starostlivosť'!$AF$24</f>
        <v>0</v>
      </c>
      <c r="AD159" s="294">
        <f>'[2]13. Sociálna starostlivosť'!$AG$24</f>
        <v>0</v>
      </c>
      <c r="AE159" s="295">
        <f>'[2]13. Sociálna starostlivosť'!$AH$24</f>
        <v>0</v>
      </c>
    </row>
    <row r="160" spans="1:31" ht="15.75" x14ac:dyDescent="0.25">
      <c r="A160" s="153"/>
      <c r="B160" s="311">
        <v>4</v>
      </c>
      <c r="C160" s="313" t="s">
        <v>352</v>
      </c>
      <c r="D160" s="296">
        <f t="shared" si="343"/>
        <v>49151.68</v>
      </c>
      <c r="E160" s="294">
        <f>'[1]13. Sociálna starostlivosť'!$T$23</f>
        <v>49151.68</v>
      </c>
      <c r="F160" s="294">
        <f>'[1]13. Sociálna starostlivosť'!$U$23</f>
        <v>0</v>
      </c>
      <c r="G160" s="307">
        <f>'[1]13. Sociálna starostlivosť'!$V$23</f>
        <v>0</v>
      </c>
      <c r="H160" s="296">
        <f t="shared" si="344"/>
        <v>56759.98</v>
      </c>
      <c r="I160" s="294">
        <f>'[2]13. Sociálna starostlivosť'!$Q$26</f>
        <v>56759.98</v>
      </c>
      <c r="J160" s="294">
        <f>'[2]13. Sociálna starostlivosť'!$R$26</f>
        <v>0</v>
      </c>
      <c r="K160" s="295">
        <f>'[2]13. Sociálna starostlivosť'!$S$26</f>
        <v>0</v>
      </c>
      <c r="L160" s="308">
        <f t="shared" si="345"/>
        <v>57590</v>
      </c>
      <c r="M160" s="308">
        <f>'[2]13. Sociálna starostlivosť'!$T$26</f>
        <v>57590</v>
      </c>
      <c r="N160" s="308">
        <f>'[2]13. Sociálna starostlivosť'!$U$26</f>
        <v>0</v>
      </c>
      <c r="O160" s="629">
        <f>'[2]13. Sociálna starostlivosť'!$V$26</f>
        <v>0</v>
      </c>
      <c r="P160" s="296">
        <f t="shared" si="346"/>
        <v>59220</v>
      </c>
      <c r="Q160" s="294">
        <f>'[2]13. Sociálna starostlivosť'!$W$26</f>
        <v>59220</v>
      </c>
      <c r="R160" s="294">
        <f>'[2]13. Sociálna starostlivosť'!$X$26</f>
        <v>0</v>
      </c>
      <c r="S160" s="307">
        <f>'[2]13. Sociálna starostlivosť'!$Y$26</f>
        <v>0</v>
      </c>
      <c r="T160" s="296">
        <f t="shared" si="347"/>
        <v>59220</v>
      </c>
      <c r="U160" s="294">
        <f>'[2]13. Sociálna starostlivosť'!$Z$26</f>
        <v>59220</v>
      </c>
      <c r="V160" s="294">
        <f>'[2]13. Sociálna starostlivosť'!$AA$26</f>
        <v>0</v>
      </c>
      <c r="W160" s="295">
        <f>'[2]13. Sociálna starostlivosť'!$AB$26</f>
        <v>0</v>
      </c>
      <c r="X160" s="308">
        <f t="shared" si="348"/>
        <v>3890</v>
      </c>
      <c r="Y160" s="294">
        <f>'[2]13. Sociálna starostlivosť'!$AC$26</f>
        <v>3890</v>
      </c>
      <c r="Z160" s="294">
        <f>'[2]13. Sociálna starostlivosť'!$AD$26</f>
        <v>0</v>
      </c>
      <c r="AA160" s="295">
        <f>'[2]13. Sociálna starostlivosť'!$AE$26</f>
        <v>0</v>
      </c>
      <c r="AB160" s="296">
        <f t="shared" si="349"/>
        <v>63110</v>
      </c>
      <c r="AC160" s="294">
        <f>'[2]13. Sociálna starostlivosť'!$AF$26</f>
        <v>63110</v>
      </c>
      <c r="AD160" s="294">
        <f>'[2]13. Sociálna starostlivosť'!$AG$26</f>
        <v>0</v>
      </c>
      <c r="AE160" s="295">
        <f>'[2]13. Sociálna starostlivosť'!$AH$26</f>
        <v>0</v>
      </c>
    </row>
    <row r="161" spans="1:31" ht="15.75" x14ac:dyDescent="0.25">
      <c r="A161" s="148"/>
      <c r="B161" s="324" t="s">
        <v>353</v>
      </c>
      <c r="C161" s="313" t="s">
        <v>354</v>
      </c>
      <c r="D161" s="296">
        <f>SUM(D162:D165)</f>
        <v>1236085.3599999999</v>
      </c>
      <c r="E161" s="294">
        <f t="shared" ref="E161:G161" si="350">SUM(E162:E165)</f>
        <v>1231085.3599999999</v>
      </c>
      <c r="F161" s="294">
        <f t="shared" si="350"/>
        <v>5000</v>
      </c>
      <c r="G161" s="307">
        <f t="shared" si="350"/>
        <v>0</v>
      </c>
      <c r="H161" s="296">
        <f>SUM(H162:H165)</f>
        <v>1320119.3400000001</v>
      </c>
      <c r="I161" s="294">
        <f t="shared" ref="I161:K161" si="351">SUM(I162:I165)</f>
        <v>1310460.54</v>
      </c>
      <c r="J161" s="294">
        <f t="shared" si="351"/>
        <v>9658.7999999999993</v>
      </c>
      <c r="K161" s="295">
        <f t="shared" si="351"/>
        <v>0</v>
      </c>
      <c r="L161" s="308">
        <f>SUM(L162:L165)</f>
        <v>1439770</v>
      </c>
      <c r="M161" s="308">
        <f t="shared" ref="M161:O161" si="352">SUM(M162:M165)</f>
        <v>1429770</v>
      </c>
      <c r="N161" s="308">
        <f t="shared" si="352"/>
        <v>10000</v>
      </c>
      <c r="O161" s="629">
        <f t="shared" si="352"/>
        <v>0</v>
      </c>
      <c r="P161" s="296">
        <f>SUM(P162:P165)</f>
        <v>1452295</v>
      </c>
      <c r="Q161" s="294">
        <f>SUM(Q162:Q165)</f>
        <v>1438695</v>
      </c>
      <c r="R161" s="294">
        <f t="shared" ref="R161:S161" si="353">SUM(R162:R165)</f>
        <v>13600</v>
      </c>
      <c r="S161" s="307">
        <f t="shared" si="353"/>
        <v>0</v>
      </c>
      <c r="T161" s="296">
        <f>SUM(T162:T165)</f>
        <v>1452295</v>
      </c>
      <c r="U161" s="294">
        <f>SUM(U162:U165)</f>
        <v>1434895</v>
      </c>
      <c r="V161" s="294">
        <f t="shared" ref="V161:W161" si="354">SUM(V162:V165)</f>
        <v>17400</v>
      </c>
      <c r="W161" s="295">
        <f t="shared" si="354"/>
        <v>0</v>
      </c>
      <c r="X161" s="308">
        <f>SUM(X162:X165)</f>
        <v>-40470</v>
      </c>
      <c r="Y161" s="294">
        <f t="shared" ref="Y161:AA161" si="355">SUM(Y162:Y165)</f>
        <v>-40446</v>
      </c>
      <c r="Z161" s="294">
        <f t="shared" si="355"/>
        <v>-24</v>
      </c>
      <c r="AA161" s="295">
        <f t="shared" si="355"/>
        <v>0</v>
      </c>
      <c r="AB161" s="296">
        <f>SUM(AB162:AB165)</f>
        <v>1411825</v>
      </c>
      <c r="AC161" s="294">
        <f t="shared" ref="AC161:AE161" si="356">SUM(AC162:AC165)</f>
        <v>1394449</v>
      </c>
      <c r="AD161" s="294">
        <f t="shared" si="356"/>
        <v>17376</v>
      </c>
      <c r="AE161" s="295">
        <f t="shared" si="356"/>
        <v>0</v>
      </c>
    </row>
    <row r="162" spans="1:31" ht="15.75" x14ac:dyDescent="0.25">
      <c r="A162" s="149"/>
      <c r="B162" s="311">
        <v>1</v>
      </c>
      <c r="C162" s="313" t="s">
        <v>355</v>
      </c>
      <c r="D162" s="296">
        <f>SUM(E162:G162)</f>
        <v>37550</v>
      </c>
      <c r="E162" s="294">
        <f>'[1]13. Sociálna starostlivosť'!$T$27</f>
        <v>37550</v>
      </c>
      <c r="F162" s="294">
        <f>'[1]13. Sociálna starostlivosť'!$U$27</f>
        <v>0</v>
      </c>
      <c r="G162" s="307">
        <f>'[1]13. Sociálna starostlivosť'!$V$27</f>
        <v>0</v>
      </c>
      <c r="H162" s="296">
        <f>SUM(I162:K162)</f>
        <v>48080</v>
      </c>
      <c r="I162" s="294">
        <f>'[2]13. Sociálna starostlivosť'!$Q$30</f>
        <v>48080</v>
      </c>
      <c r="J162" s="294">
        <f>'[2]13. Sociálna starostlivosť'!$R$30</f>
        <v>0</v>
      </c>
      <c r="K162" s="295">
        <f>'[2]13. Sociálna starostlivosť'!$S$30</f>
        <v>0</v>
      </c>
      <c r="L162" s="308">
        <f>SUM(M162:O162)</f>
        <v>45510</v>
      </c>
      <c r="M162" s="308">
        <f>'[2]13. Sociálna starostlivosť'!$T$30</f>
        <v>45510</v>
      </c>
      <c r="N162" s="308">
        <f>'[2]13. Sociálna starostlivosť'!$U$30</f>
        <v>0</v>
      </c>
      <c r="O162" s="629">
        <f>'[2]13. Sociálna starostlivosť'!$V$30</f>
        <v>0</v>
      </c>
      <c r="P162" s="296">
        <f>SUM(Q162:S162)</f>
        <v>42900</v>
      </c>
      <c r="Q162" s="294">
        <f>'[2]13. Sociálna starostlivosť'!$W$30</f>
        <v>39300</v>
      </c>
      <c r="R162" s="294">
        <f>'[2]13. Sociálna starostlivosť'!$X$30</f>
        <v>3600</v>
      </c>
      <c r="S162" s="307">
        <f>'[2]13. Sociálna starostlivosť'!$Y$30</f>
        <v>0</v>
      </c>
      <c r="T162" s="296">
        <f>SUM(U162:W162)</f>
        <v>42900</v>
      </c>
      <c r="U162" s="294">
        <f>'[2]13. Sociálna starostlivosť'!$Z$30</f>
        <v>39300</v>
      </c>
      <c r="V162" s="294">
        <f>'[2]13. Sociálna starostlivosť'!$AA$30</f>
        <v>3600</v>
      </c>
      <c r="W162" s="295">
        <f>'[2]13. Sociálna starostlivosť'!$AB$30</f>
        <v>0</v>
      </c>
      <c r="X162" s="308">
        <f>SUM(Y162:AA162)</f>
        <v>790</v>
      </c>
      <c r="Y162" s="294">
        <f>'[2]13. Sociálna starostlivosť'!$AC$30</f>
        <v>814</v>
      </c>
      <c r="Z162" s="294">
        <f>'[2]13. Sociálna starostlivosť'!$AD$30</f>
        <v>-24</v>
      </c>
      <c r="AA162" s="295">
        <f>'[2]13. Sociálna starostlivosť'!$AE$30</f>
        <v>0</v>
      </c>
      <c r="AB162" s="296">
        <f>SUM(AC162:AE162)</f>
        <v>43690</v>
      </c>
      <c r="AC162" s="294">
        <f>'[2]13. Sociálna starostlivosť'!$AF$30</f>
        <v>40114</v>
      </c>
      <c r="AD162" s="294">
        <f>'[2]13. Sociálna starostlivosť'!$AG$30</f>
        <v>3576</v>
      </c>
      <c r="AE162" s="295">
        <f>'[2]13. Sociálna starostlivosť'!$AH$30</f>
        <v>0</v>
      </c>
    </row>
    <row r="163" spans="1:31" ht="15.75" x14ac:dyDescent="0.25">
      <c r="A163" s="149"/>
      <c r="B163" s="311">
        <v>2</v>
      </c>
      <c r="C163" s="313" t="s">
        <v>356</v>
      </c>
      <c r="D163" s="296">
        <f t="shared" ref="D163:D165" si="357">SUM(E163:G163)</f>
        <v>0</v>
      </c>
      <c r="E163" s="294">
        <f>'[1]13. Sociálna starostlivosť'!$T$30</f>
        <v>0</v>
      </c>
      <c r="F163" s="294">
        <f>'[1]13. Sociálna starostlivosť'!$U$30</f>
        <v>0</v>
      </c>
      <c r="G163" s="307">
        <f>'[1]13. Sociálna starostlivosť'!$V$30</f>
        <v>0</v>
      </c>
      <c r="H163" s="296">
        <f t="shared" ref="H163:H165" si="358">SUM(I163:K163)</f>
        <v>0</v>
      </c>
      <c r="I163" s="294">
        <f>'[2]13. Sociálna starostlivosť'!$Q$33</f>
        <v>0</v>
      </c>
      <c r="J163" s="294">
        <f>'[2]13. Sociálna starostlivosť'!$R$33</f>
        <v>0</v>
      </c>
      <c r="K163" s="295">
        <f>'[2]13. Sociálna starostlivosť'!$S$33</f>
        <v>0</v>
      </c>
      <c r="L163" s="308">
        <f t="shared" ref="L163:L165" si="359">SUM(M163:O163)</f>
        <v>0</v>
      </c>
      <c r="M163" s="308">
        <f>'[2]13. Sociálna starostlivosť'!$T$33</f>
        <v>0</v>
      </c>
      <c r="N163" s="308">
        <f>'[2]13. Sociálna starostlivosť'!$U$33</f>
        <v>0</v>
      </c>
      <c r="O163" s="629">
        <f>'[2]13. Sociálna starostlivosť'!$V$33</f>
        <v>0</v>
      </c>
      <c r="P163" s="296">
        <f t="shared" ref="P163:P165" si="360">SUM(Q163:S163)</f>
        <v>0</v>
      </c>
      <c r="Q163" s="294">
        <f>'[2]13. Sociálna starostlivosť'!$W$33</f>
        <v>0</v>
      </c>
      <c r="R163" s="294">
        <f>'[2]13. Sociálna starostlivosť'!$X$33</f>
        <v>0</v>
      </c>
      <c r="S163" s="307">
        <f>'[2]13. Sociálna starostlivosť'!$Y$33</f>
        <v>0</v>
      </c>
      <c r="T163" s="296">
        <f t="shared" ref="T163:T165" si="361">SUM(U163:W163)</f>
        <v>0</v>
      </c>
      <c r="U163" s="294">
        <f>'[2]13. Sociálna starostlivosť'!$Z$33</f>
        <v>0</v>
      </c>
      <c r="V163" s="294">
        <f>'[2]13. Sociálna starostlivosť'!$AA$33</f>
        <v>0</v>
      </c>
      <c r="W163" s="295">
        <f>'[2]13. Sociálna starostlivosť'!$AB$33</f>
        <v>0</v>
      </c>
      <c r="X163" s="308">
        <f t="shared" ref="X163:X165" si="362">SUM(Y163:AA163)</f>
        <v>0</v>
      </c>
      <c r="Y163" s="294">
        <f>'[2]13. Sociálna starostlivosť'!$AC$33</f>
        <v>0</v>
      </c>
      <c r="Z163" s="294">
        <f>'[2]13. Sociálna starostlivosť'!$AD$33</f>
        <v>0</v>
      </c>
      <c r="AA163" s="295">
        <f>'[2]13. Sociálna starostlivosť'!$AE$33</f>
        <v>0</v>
      </c>
      <c r="AB163" s="296">
        <f t="shared" ref="AB163:AB165" si="363">SUM(AC163:AE163)</f>
        <v>0</v>
      </c>
      <c r="AC163" s="294">
        <f>'[2]13. Sociálna starostlivosť'!$AF$33</f>
        <v>0</v>
      </c>
      <c r="AD163" s="294">
        <f>'[2]13. Sociálna starostlivosť'!$AG$33</f>
        <v>0</v>
      </c>
      <c r="AE163" s="295">
        <f>'[2]13. Sociálna starostlivosť'!$AH$33</f>
        <v>0</v>
      </c>
    </row>
    <row r="164" spans="1:31" ht="15.75" x14ac:dyDescent="0.25">
      <c r="A164" s="153"/>
      <c r="B164" s="311">
        <v>3</v>
      </c>
      <c r="C164" s="313" t="s">
        <v>445</v>
      </c>
      <c r="D164" s="296">
        <f t="shared" si="357"/>
        <v>1018298.36</v>
      </c>
      <c r="E164" s="294">
        <f>'[1]13. Sociálna starostlivosť'!$T$32</f>
        <v>1013298.36</v>
      </c>
      <c r="F164" s="294">
        <f>'[1]13. Sociálna starostlivosť'!$U$32</f>
        <v>5000</v>
      </c>
      <c r="G164" s="307">
        <f>'[1]13. Sociálna starostlivosť'!$V$32</f>
        <v>0</v>
      </c>
      <c r="H164" s="296">
        <f t="shared" si="358"/>
        <v>1084964.3400000001</v>
      </c>
      <c r="I164" s="294">
        <f>'[2]13. Sociálna starostlivosť'!$Q$35</f>
        <v>1075305.54</v>
      </c>
      <c r="J164" s="294">
        <f>'[2]13. Sociálna starostlivosť'!$R$35</f>
        <v>9658.7999999999993</v>
      </c>
      <c r="K164" s="295">
        <f>'[2]13. Sociálna starostlivosť'!$S$35</f>
        <v>0</v>
      </c>
      <c r="L164" s="308">
        <f t="shared" si="359"/>
        <v>1207000</v>
      </c>
      <c r="M164" s="308">
        <f>'[2]13. Sociálna starostlivosť'!$T$35</f>
        <v>1197000</v>
      </c>
      <c r="N164" s="308">
        <f>'[2]13. Sociálna starostlivosť'!$U$35</f>
        <v>10000</v>
      </c>
      <c r="O164" s="629">
        <f>'[2]13. Sociálna starostlivosť'!$V$35</f>
        <v>0</v>
      </c>
      <c r="P164" s="296">
        <f t="shared" si="360"/>
        <v>1215555</v>
      </c>
      <c r="Q164" s="294">
        <f>'[2]13. Sociálna starostlivosť'!$W$35</f>
        <v>1205555</v>
      </c>
      <c r="R164" s="294">
        <f>'[2]13. Sociálna starostlivosť'!$X$35</f>
        <v>10000</v>
      </c>
      <c r="S164" s="307">
        <f>'[2]13. Sociálna starostlivosť'!$Y$35</f>
        <v>0</v>
      </c>
      <c r="T164" s="296">
        <f t="shared" si="361"/>
        <v>1215555</v>
      </c>
      <c r="U164" s="294">
        <f>'[2]13. Sociálna starostlivosť'!$Z$35</f>
        <v>1201755</v>
      </c>
      <c r="V164" s="294">
        <f>'[2]13. Sociálna starostlivosť'!$AA$35</f>
        <v>13800</v>
      </c>
      <c r="W164" s="295">
        <f>'[2]13. Sociálna starostlivosť'!$AB$35</f>
        <v>0</v>
      </c>
      <c r="X164" s="308">
        <f t="shared" si="362"/>
        <v>-42360</v>
      </c>
      <c r="Y164" s="294">
        <f>'[2]13. Sociálna starostlivosť'!$AC$35</f>
        <v>-42360</v>
      </c>
      <c r="Z164" s="294">
        <f>'[2]13. Sociálna starostlivosť'!$AD$35</f>
        <v>0</v>
      </c>
      <c r="AA164" s="295">
        <f>'[2]13. Sociálna starostlivosť'!$AE$35</f>
        <v>0</v>
      </c>
      <c r="AB164" s="296">
        <f t="shared" si="363"/>
        <v>1173195</v>
      </c>
      <c r="AC164" s="294">
        <f>'[2]13. Sociálna starostlivosť'!$AF$35</f>
        <v>1159395</v>
      </c>
      <c r="AD164" s="294">
        <f>'[2]13. Sociálna starostlivosť'!$AG$35</f>
        <v>13800</v>
      </c>
      <c r="AE164" s="295">
        <f>'[2]13. Sociálna starostlivosť'!$AH$35</f>
        <v>0</v>
      </c>
    </row>
    <row r="165" spans="1:31" ht="15.75" x14ac:dyDescent="0.25">
      <c r="A165" s="153"/>
      <c r="B165" s="311">
        <v>4</v>
      </c>
      <c r="C165" s="313" t="s">
        <v>446</v>
      </c>
      <c r="D165" s="296">
        <f t="shared" si="357"/>
        <v>180237</v>
      </c>
      <c r="E165" s="294">
        <f>'[1]13. Sociálna starostlivosť'!$T$47</f>
        <v>180237</v>
      </c>
      <c r="F165" s="294">
        <f>'[1]13. Sociálna starostlivosť'!$U$47</f>
        <v>0</v>
      </c>
      <c r="G165" s="307">
        <f>'[1]13. Sociálna starostlivosť'!$V$47</f>
        <v>0</v>
      </c>
      <c r="H165" s="296">
        <f t="shared" si="358"/>
        <v>187075</v>
      </c>
      <c r="I165" s="294">
        <f>'[2]13. Sociálna starostlivosť'!$Q$47</f>
        <v>187075</v>
      </c>
      <c r="J165" s="294">
        <f>'[2]13. Sociálna starostlivosť'!$R$47</f>
        <v>0</v>
      </c>
      <c r="K165" s="295">
        <f>'[2]13. Sociálna starostlivosť'!$S$47</f>
        <v>0</v>
      </c>
      <c r="L165" s="308">
        <f t="shared" si="359"/>
        <v>187260</v>
      </c>
      <c r="M165" s="308">
        <f>'[2]13. Sociálna starostlivosť'!$T$47</f>
        <v>187260</v>
      </c>
      <c r="N165" s="308">
        <f>'[2]13. Sociálna starostlivosť'!$U$47</f>
        <v>0</v>
      </c>
      <c r="O165" s="629">
        <f>'[2]13. Sociálna starostlivosť'!$V$47</f>
        <v>0</v>
      </c>
      <c r="P165" s="296">
        <f t="shared" si="360"/>
        <v>193840</v>
      </c>
      <c r="Q165" s="294">
        <f>'[2]13. Sociálna starostlivosť'!$W$47</f>
        <v>193840</v>
      </c>
      <c r="R165" s="294">
        <f>'[2]13. Sociálna starostlivosť'!$X$47</f>
        <v>0</v>
      </c>
      <c r="S165" s="307">
        <f>'[2]13. Sociálna starostlivosť'!$Y$47</f>
        <v>0</v>
      </c>
      <c r="T165" s="296">
        <f t="shared" si="361"/>
        <v>193840</v>
      </c>
      <c r="U165" s="294">
        <f>'[2]13. Sociálna starostlivosť'!$Z$47</f>
        <v>193840</v>
      </c>
      <c r="V165" s="294">
        <f>'[2]13. Sociálna starostlivosť'!$AA$47</f>
        <v>0</v>
      </c>
      <c r="W165" s="295">
        <f>'[2]13. Sociálna starostlivosť'!$AB$47</f>
        <v>0</v>
      </c>
      <c r="X165" s="308">
        <f t="shared" si="362"/>
        <v>1100</v>
      </c>
      <c r="Y165" s="294">
        <f>'[2]13. Sociálna starostlivosť'!$AC$47</f>
        <v>1100</v>
      </c>
      <c r="Z165" s="294">
        <f>'[2]13. Sociálna starostlivosť'!$AD$47</f>
        <v>0</v>
      </c>
      <c r="AA165" s="295">
        <f>'[2]13. Sociálna starostlivosť'!$AE$47</f>
        <v>0</v>
      </c>
      <c r="AB165" s="296">
        <f t="shared" si="363"/>
        <v>194940</v>
      </c>
      <c r="AC165" s="294">
        <f>'[2]13. Sociálna starostlivosť'!$AF$47</f>
        <v>194940</v>
      </c>
      <c r="AD165" s="294">
        <f>'[2]13. Sociálna starostlivosť'!$AG$47</f>
        <v>0</v>
      </c>
      <c r="AE165" s="295">
        <f>'[2]13. Sociálna starostlivosť'!$AH$47</f>
        <v>0</v>
      </c>
    </row>
    <row r="166" spans="1:31" ht="15.75" x14ac:dyDescent="0.25">
      <c r="A166" s="149"/>
      <c r="B166" s="324" t="s">
        <v>358</v>
      </c>
      <c r="C166" s="313" t="s">
        <v>359</v>
      </c>
      <c r="D166" s="296">
        <f>SUM(D167:D169)</f>
        <v>110120</v>
      </c>
      <c r="E166" s="294">
        <f t="shared" ref="E166:G166" si="364">SUM(E167:E169)</f>
        <v>110120</v>
      </c>
      <c r="F166" s="294">
        <f t="shared" si="364"/>
        <v>0</v>
      </c>
      <c r="G166" s="307">
        <f t="shared" si="364"/>
        <v>0</v>
      </c>
      <c r="H166" s="296">
        <f>SUM(H167:H169)</f>
        <v>120674.70999999999</v>
      </c>
      <c r="I166" s="294">
        <f t="shared" ref="I166:K166" si="365">SUM(I167:I169)</f>
        <v>120674.70999999999</v>
      </c>
      <c r="J166" s="294">
        <f t="shared" si="365"/>
        <v>0</v>
      </c>
      <c r="K166" s="295">
        <f t="shared" si="365"/>
        <v>0</v>
      </c>
      <c r="L166" s="308">
        <f>SUM(L167:L169)</f>
        <v>104790</v>
      </c>
      <c r="M166" s="308">
        <f t="shared" ref="M166:O166" si="366">SUM(M167:M169)</f>
        <v>104790</v>
      </c>
      <c r="N166" s="308">
        <f t="shared" si="366"/>
        <v>0</v>
      </c>
      <c r="O166" s="629">
        <f t="shared" si="366"/>
        <v>0</v>
      </c>
      <c r="P166" s="296">
        <f>SUM(P167:P169)</f>
        <v>123100</v>
      </c>
      <c r="Q166" s="294">
        <f>SUM(Q167:Q169)</f>
        <v>101900</v>
      </c>
      <c r="R166" s="294">
        <f t="shared" ref="R166:S166" si="367">SUM(R167:R169)</f>
        <v>21200</v>
      </c>
      <c r="S166" s="307">
        <f t="shared" si="367"/>
        <v>0</v>
      </c>
      <c r="T166" s="296">
        <f>SUM(T167:T169)</f>
        <v>123100</v>
      </c>
      <c r="U166" s="294">
        <f>SUM(U167:U169)</f>
        <v>101900</v>
      </c>
      <c r="V166" s="294">
        <f t="shared" ref="V166:W166" si="368">SUM(V167:V169)</f>
        <v>21200</v>
      </c>
      <c r="W166" s="295">
        <f t="shared" si="368"/>
        <v>0</v>
      </c>
      <c r="X166" s="308">
        <f>SUM(X167:X169)</f>
        <v>7220</v>
      </c>
      <c r="Y166" s="294">
        <f>SUM(Y167:Y169)</f>
        <v>7220</v>
      </c>
      <c r="Z166" s="294">
        <f t="shared" ref="Z166:AA166" si="369">SUM(Z167:Z169)</f>
        <v>0</v>
      </c>
      <c r="AA166" s="295">
        <f t="shared" si="369"/>
        <v>0</v>
      </c>
      <c r="AB166" s="296">
        <f>SUM(AB167:AB169)</f>
        <v>130320</v>
      </c>
      <c r="AC166" s="294">
        <f>SUM(AC167:AC169)</f>
        <v>109120</v>
      </c>
      <c r="AD166" s="294">
        <f t="shared" ref="AD166:AE166" si="370">SUM(AD167:AD169)</f>
        <v>21200</v>
      </c>
      <c r="AE166" s="295">
        <f t="shared" si="370"/>
        <v>0</v>
      </c>
    </row>
    <row r="167" spans="1:31" ht="15.75" x14ac:dyDescent="0.25">
      <c r="A167" s="149"/>
      <c r="B167" s="311">
        <v>1</v>
      </c>
      <c r="C167" s="313" t="s">
        <v>360</v>
      </c>
      <c r="D167" s="296">
        <f>SUM(E167:G167)</f>
        <v>49990</v>
      </c>
      <c r="E167" s="294">
        <f>'[1]13. Sociálna starostlivosť'!$T$52</f>
        <v>49990</v>
      </c>
      <c r="F167" s="294">
        <f>'[1]13. Sociálna starostlivosť'!$U$52</f>
        <v>0</v>
      </c>
      <c r="G167" s="307">
        <f>'[1]13. Sociálna starostlivosť'!$V$52</f>
        <v>0</v>
      </c>
      <c r="H167" s="296">
        <f>SUM(I167:K167)</f>
        <v>55507</v>
      </c>
      <c r="I167" s="294">
        <f>'[2]13. Sociálna starostlivosť'!$Q$52</f>
        <v>55507</v>
      </c>
      <c r="J167" s="294">
        <f>'[2]13. Sociálna starostlivosť'!$R$52</f>
        <v>0</v>
      </c>
      <c r="K167" s="295">
        <f>'[2]13. Sociálna starostlivosť'!$S$52</f>
        <v>0</v>
      </c>
      <c r="L167" s="308">
        <f>SUM(M167:O167)</f>
        <v>54290</v>
      </c>
      <c r="M167" s="308">
        <f>'[2]13. Sociálna starostlivosť'!$T$52</f>
        <v>54290</v>
      </c>
      <c r="N167" s="308">
        <f>'[2]13. Sociálna starostlivosť'!$U$52</f>
        <v>0</v>
      </c>
      <c r="O167" s="629">
        <f>'[2]13. Sociálna starostlivosť'!$V$52</f>
        <v>0</v>
      </c>
      <c r="P167" s="296">
        <f>SUM(Q167:S167)</f>
        <v>70670</v>
      </c>
      <c r="Q167" s="294">
        <f>'[2]13. Sociálna starostlivosť'!$W$52</f>
        <v>49470</v>
      </c>
      <c r="R167" s="294">
        <f>'[2]13. Sociálna starostlivosť'!$X$52</f>
        <v>21200</v>
      </c>
      <c r="S167" s="307">
        <f>'[2]13. Sociálna starostlivosť'!$Y$52</f>
        <v>0</v>
      </c>
      <c r="T167" s="296">
        <f>SUM(U167:W167)</f>
        <v>70670</v>
      </c>
      <c r="U167" s="294">
        <f>'[2]13. Sociálna starostlivosť'!$Z$52</f>
        <v>49470</v>
      </c>
      <c r="V167" s="294">
        <f>'[2]13. Sociálna starostlivosť'!$AA$52</f>
        <v>21200</v>
      </c>
      <c r="W167" s="295">
        <f>'[2]13. Sociálna starostlivosť'!$AB$52</f>
        <v>0</v>
      </c>
      <c r="X167" s="308">
        <f>SUM(Y167:AA167)</f>
        <v>1330</v>
      </c>
      <c r="Y167" s="294">
        <f>'[2]13. Sociálna starostlivosť'!$AC$52</f>
        <v>1330</v>
      </c>
      <c r="Z167" s="294">
        <f>'[2]13. Sociálna starostlivosť'!$AD$52</f>
        <v>0</v>
      </c>
      <c r="AA167" s="295">
        <f>'[2]13. Sociálna starostlivosť'!$AE$52</f>
        <v>0</v>
      </c>
      <c r="AB167" s="296">
        <f>SUM(AC167:AE167)</f>
        <v>72000</v>
      </c>
      <c r="AC167" s="294">
        <f>'[2]13. Sociálna starostlivosť'!$AF$52</f>
        <v>50800</v>
      </c>
      <c r="AD167" s="294">
        <f>'[2]13. Sociálna starostlivosť'!$AG$52</f>
        <v>21200</v>
      </c>
      <c r="AE167" s="295">
        <f>'[2]13. Sociálna starostlivosť'!$AH$52</f>
        <v>0</v>
      </c>
    </row>
    <row r="168" spans="1:31" ht="15.75" x14ac:dyDescent="0.25">
      <c r="A168" s="149"/>
      <c r="B168" s="311">
        <v>2</v>
      </c>
      <c r="C168" s="313" t="s">
        <v>361</v>
      </c>
      <c r="D168" s="296">
        <f t="shared" ref="D168:D171" si="371">SUM(E168:G168)</f>
        <v>9760</v>
      </c>
      <c r="E168" s="294">
        <f>'[1]13. Sociálna starostlivosť'!$T$56</f>
        <v>9760</v>
      </c>
      <c r="F168" s="294">
        <f>'[1]13. Sociálna starostlivosť'!$U$56</f>
        <v>0</v>
      </c>
      <c r="G168" s="307">
        <f>'[1]13. Sociálna starostlivosť'!$V$56</f>
        <v>0</v>
      </c>
      <c r="H168" s="296">
        <f t="shared" ref="H168:H171" si="372">SUM(I168:K168)</f>
        <v>2762</v>
      </c>
      <c r="I168" s="294">
        <f>'[2]13. Sociálna starostlivosť'!$Q$56</f>
        <v>2762</v>
      </c>
      <c r="J168" s="294">
        <f>'[2]13. Sociálna starostlivosť'!$R$56</f>
        <v>0</v>
      </c>
      <c r="K168" s="295">
        <f>'[2]13. Sociálna starostlivosť'!$S$56</f>
        <v>0</v>
      </c>
      <c r="L168" s="308">
        <f t="shared" ref="L168:L171" si="373">SUM(M168:O168)</f>
        <v>3320</v>
      </c>
      <c r="M168" s="308">
        <f>'[2]13. Sociálna starostlivosť'!$T$56</f>
        <v>3320</v>
      </c>
      <c r="N168" s="308">
        <f>'[2]13. Sociálna starostlivosť'!$U$56</f>
        <v>0</v>
      </c>
      <c r="O168" s="629">
        <f>'[2]13. Sociálna starostlivosť'!$V$56</f>
        <v>0</v>
      </c>
      <c r="P168" s="296">
        <f t="shared" ref="P168:P171" si="374">SUM(Q168:S168)</f>
        <v>5440</v>
      </c>
      <c r="Q168" s="294">
        <f>'[2]13. Sociálna starostlivosť'!$W$56</f>
        <v>5440</v>
      </c>
      <c r="R168" s="294">
        <f>'[2]13. Sociálna starostlivosť'!$X$56</f>
        <v>0</v>
      </c>
      <c r="S168" s="307">
        <f>'[2]13. Sociálna starostlivosť'!$Y$56</f>
        <v>0</v>
      </c>
      <c r="T168" s="296">
        <f t="shared" ref="T168:T171" si="375">SUM(U168:W168)</f>
        <v>5440</v>
      </c>
      <c r="U168" s="294">
        <f>'[2]13. Sociálna starostlivosť'!$Z$56</f>
        <v>5440</v>
      </c>
      <c r="V168" s="294">
        <f>'[2]13. Sociálna starostlivosť'!$AA$56</f>
        <v>0</v>
      </c>
      <c r="W168" s="295">
        <f>'[2]13. Sociálna starostlivosť'!$AB$56</f>
        <v>0</v>
      </c>
      <c r="X168" s="308">
        <f t="shared" ref="X168:X171" si="376">SUM(Y168:AA168)</f>
        <v>2330</v>
      </c>
      <c r="Y168" s="294">
        <f>'[2]13. Sociálna starostlivosť'!$AC$56</f>
        <v>2330</v>
      </c>
      <c r="Z168" s="294">
        <f>'[2]13. Sociálna starostlivosť'!$AD$56</f>
        <v>0</v>
      </c>
      <c r="AA168" s="295">
        <f>'[2]13. Sociálna starostlivosť'!$AE$56</f>
        <v>0</v>
      </c>
      <c r="AB168" s="296">
        <f t="shared" ref="AB168:AB171" si="377">SUM(AC168:AE168)</f>
        <v>7770</v>
      </c>
      <c r="AC168" s="294">
        <f>'[2]13. Sociálna starostlivosť'!$AF$56</f>
        <v>7770</v>
      </c>
      <c r="AD168" s="294">
        <f>'[2]13. Sociálna starostlivosť'!$AG$56</f>
        <v>0</v>
      </c>
      <c r="AE168" s="295">
        <f>'[2]13. Sociálna starostlivosť'!$AH$56</f>
        <v>0</v>
      </c>
    </row>
    <row r="169" spans="1:31" ht="15.75" x14ac:dyDescent="0.25">
      <c r="A169" s="149"/>
      <c r="B169" s="311">
        <v>3</v>
      </c>
      <c r="C169" s="313" t="s">
        <v>362</v>
      </c>
      <c r="D169" s="296">
        <f t="shared" si="371"/>
        <v>50370</v>
      </c>
      <c r="E169" s="294">
        <f>'[1]13. Sociálna starostlivosť'!$T$58</f>
        <v>50370</v>
      </c>
      <c r="F169" s="294">
        <f>'[1]13. Sociálna starostlivosť'!$U$58</f>
        <v>0</v>
      </c>
      <c r="G169" s="307">
        <f>'[1]13. Sociálna starostlivosť'!$V$58</f>
        <v>0</v>
      </c>
      <c r="H169" s="296">
        <f t="shared" si="372"/>
        <v>62405.71</v>
      </c>
      <c r="I169" s="294">
        <f>'[2]13. Sociálna starostlivosť'!$Q$59</f>
        <v>62405.71</v>
      </c>
      <c r="J169" s="294">
        <f>'[2]13. Sociálna starostlivosť'!$R$59</f>
        <v>0</v>
      </c>
      <c r="K169" s="295">
        <f>'[2]13. Sociálna starostlivosť'!$S$59</f>
        <v>0</v>
      </c>
      <c r="L169" s="308">
        <f t="shared" si="373"/>
        <v>47180</v>
      </c>
      <c r="M169" s="308">
        <f>'[2]13. Sociálna starostlivosť'!$T$59</f>
        <v>47180</v>
      </c>
      <c r="N169" s="308">
        <f>'[2]13. Sociálna starostlivosť'!$U$59</f>
        <v>0</v>
      </c>
      <c r="O169" s="629">
        <f>'[2]13. Sociálna starostlivosť'!$V$59</f>
        <v>0</v>
      </c>
      <c r="P169" s="296">
        <f t="shared" si="374"/>
        <v>46990</v>
      </c>
      <c r="Q169" s="294">
        <f>'[2]13. Sociálna starostlivosť'!$W$59</f>
        <v>46990</v>
      </c>
      <c r="R169" s="294">
        <f>'[2]13. Sociálna starostlivosť'!$X$59</f>
        <v>0</v>
      </c>
      <c r="S169" s="307">
        <f>'[2]13. Sociálna starostlivosť'!$Y$59</f>
        <v>0</v>
      </c>
      <c r="T169" s="296">
        <f t="shared" si="375"/>
        <v>46990</v>
      </c>
      <c r="U169" s="294">
        <f>'[2]13. Sociálna starostlivosť'!$Z$59</f>
        <v>46990</v>
      </c>
      <c r="V169" s="294">
        <f>'[2]13. Sociálna starostlivosť'!$AA$59</f>
        <v>0</v>
      </c>
      <c r="W169" s="295">
        <f>'[2]13. Sociálna starostlivosť'!$AB$59</f>
        <v>0</v>
      </c>
      <c r="X169" s="308">
        <f t="shared" si="376"/>
        <v>3560</v>
      </c>
      <c r="Y169" s="294">
        <f>'[2]13. Sociálna starostlivosť'!$AC$59</f>
        <v>3560</v>
      </c>
      <c r="Z169" s="294">
        <f>'[2]13. Sociálna starostlivosť'!$AD$59</f>
        <v>0</v>
      </c>
      <c r="AA169" s="295">
        <f>'[2]13. Sociálna starostlivosť'!$AE$59</f>
        <v>0</v>
      </c>
      <c r="AB169" s="296">
        <f t="shared" si="377"/>
        <v>50550</v>
      </c>
      <c r="AC169" s="294">
        <f>'[2]13. Sociálna starostlivosť'!$AF$59</f>
        <v>50550</v>
      </c>
      <c r="AD169" s="294">
        <f>'[2]13. Sociálna starostlivosť'!$AG$59</f>
        <v>0</v>
      </c>
      <c r="AE169" s="295">
        <f>'[2]13. Sociálna starostlivosť'!$AH$59</f>
        <v>0</v>
      </c>
    </row>
    <row r="170" spans="1:31" ht="15.75" x14ac:dyDescent="0.25">
      <c r="A170" s="149"/>
      <c r="B170" s="324" t="s">
        <v>363</v>
      </c>
      <c r="C170" s="313" t="s">
        <v>364</v>
      </c>
      <c r="D170" s="296">
        <f t="shared" si="371"/>
        <v>6050</v>
      </c>
      <c r="E170" s="294">
        <f>'[1]13. Sociálna starostlivosť'!$T$61</f>
        <v>6050</v>
      </c>
      <c r="F170" s="294">
        <f>'[1]13. Sociálna starostlivosť'!$U$61</f>
        <v>0</v>
      </c>
      <c r="G170" s="307">
        <f>'[1]13. Sociálna starostlivosť'!$V$61</f>
        <v>0</v>
      </c>
      <c r="H170" s="296">
        <f t="shared" si="372"/>
        <v>5320</v>
      </c>
      <c r="I170" s="294">
        <f>'[2]13. Sociálna starostlivosť'!$Q$62</f>
        <v>5320</v>
      </c>
      <c r="J170" s="294">
        <f>'[2]13. Sociálna starostlivosť'!$R$62</f>
        <v>0</v>
      </c>
      <c r="K170" s="295">
        <f>'[2]13. Sociálna starostlivosť'!$S$62</f>
        <v>0</v>
      </c>
      <c r="L170" s="308">
        <f t="shared" si="373"/>
        <v>6930</v>
      </c>
      <c r="M170" s="308">
        <f>'[2]13. Sociálna starostlivosť'!$T$62</f>
        <v>6930</v>
      </c>
      <c r="N170" s="308">
        <f>'[2]13. Sociálna starostlivosť'!$U$62</f>
        <v>0</v>
      </c>
      <c r="O170" s="629">
        <f>'[2]13. Sociálna starostlivosť'!$V$62</f>
        <v>0</v>
      </c>
      <c r="P170" s="296">
        <f t="shared" si="374"/>
        <v>6270</v>
      </c>
      <c r="Q170" s="294">
        <f>'[2]13. Sociálna starostlivosť'!$W$62</f>
        <v>6270</v>
      </c>
      <c r="R170" s="294">
        <f>'[2]13. Sociálna starostlivosť'!$X$62</f>
        <v>0</v>
      </c>
      <c r="S170" s="307">
        <f>'[2]13. Sociálna starostlivosť'!$Y$62</f>
        <v>0</v>
      </c>
      <c r="T170" s="296">
        <f t="shared" si="375"/>
        <v>6270</v>
      </c>
      <c r="U170" s="294">
        <f>'[2]13. Sociálna starostlivosť'!$Z$62</f>
        <v>6270</v>
      </c>
      <c r="V170" s="294">
        <f>'[2]13. Sociálna starostlivosť'!$AA$62</f>
        <v>0</v>
      </c>
      <c r="W170" s="295">
        <f>'[2]13. Sociálna starostlivosť'!$AB$62</f>
        <v>0</v>
      </c>
      <c r="X170" s="308">
        <f t="shared" si="376"/>
        <v>-1040</v>
      </c>
      <c r="Y170" s="294">
        <f>'[2]13. Sociálna starostlivosť'!$AC$62</f>
        <v>-1040</v>
      </c>
      <c r="Z170" s="294">
        <f>'[2]13. Sociálna starostlivosť'!$AD$62</f>
        <v>0</v>
      </c>
      <c r="AA170" s="295">
        <f>'[2]13. Sociálna starostlivosť'!$AE$62</f>
        <v>0</v>
      </c>
      <c r="AB170" s="296">
        <f t="shared" si="377"/>
        <v>5230</v>
      </c>
      <c r="AC170" s="294">
        <f>'[2]13. Sociálna starostlivosť'!$AF$62</f>
        <v>5230</v>
      </c>
      <c r="AD170" s="294">
        <f>'[2]13. Sociálna starostlivosť'!$AG$62</f>
        <v>0</v>
      </c>
      <c r="AE170" s="295">
        <f>'[2]13. Sociálna starostlivosť'!$AH$62</f>
        <v>0</v>
      </c>
    </row>
    <row r="171" spans="1:31" ht="15.75" x14ac:dyDescent="0.25">
      <c r="A171" s="152"/>
      <c r="B171" s="324" t="s">
        <v>365</v>
      </c>
      <c r="C171" s="313" t="s">
        <v>366</v>
      </c>
      <c r="D171" s="296">
        <f t="shared" si="371"/>
        <v>1090.96</v>
      </c>
      <c r="E171" s="294">
        <f>'[1]13. Sociálna starostlivosť'!$T$63</f>
        <v>1090.96</v>
      </c>
      <c r="F171" s="294">
        <f>'[1]13. Sociálna starostlivosť'!$U$63</f>
        <v>0</v>
      </c>
      <c r="G171" s="307">
        <f>'[1]13. Sociálna starostlivosť'!$V$63</f>
        <v>0</v>
      </c>
      <c r="H171" s="296">
        <f t="shared" si="372"/>
        <v>1760.6</v>
      </c>
      <c r="I171" s="294">
        <f>'[2]13. Sociálna starostlivosť'!$Q$64</f>
        <v>1760.6</v>
      </c>
      <c r="J171" s="294">
        <f>'[2]13. Sociálna starostlivosť'!$R$64</f>
        <v>0</v>
      </c>
      <c r="K171" s="295">
        <f>'[2]13. Sociálna starostlivosť'!$S$64</f>
        <v>0</v>
      </c>
      <c r="L171" s="308">
        <f t="shared" si="373"/>
        <v>1000</v>
      </c>
      <c r="M171" s="308">
        <f>'[2]13. Sociálna starostlivosť'!$T$64</f>
        <v>1000</v>
      </c>
      <c r="N171" s="308">
        <f>'[2]13. Sociálna starostlivosť'!$U$64</f>
        <v>0</v>
      </c>
      <c r="O171" s="629">
        <f>'[2]13. Sociálna starostlivosť'!$V$64</f>
        <v>0</v>
      </c>
      <c r="P171" s="296">
        <f t="shared" si="374"/>
        <v>1000</v>
      </c>
      <c r="Q171" s="294">
        <f>'[2]13. Sociálna starostlivosť'!$W$64</f>
        <v>1000</v>
      </c>
      <c r="R171" s="294">
        <f>'[2]13. Sociálna starostlivosť'!$X$64</f>
        <v>0</v>
      </c>
      <c r="S171" s="307">
        <f>'[2]13. Sociálna starostlivosť'!$Y$64</f>
        <v>0</v>
      </c>
      <c r="T171" s="296">
        <f t="shared" si="375"/>
        <v>1000</v>
      </c>
      <c r="U171" s="294">
        <f>'[2]13. Sociálna starostlivosť'!$Z$64</f>
        <v>1000</v>
      </c>
      <c r="V171" s="294">
        <f>'[2]13. Sociálna starostlivosť'!$AA$64</f>
        <v>0</v>
      </c>
      <c r="W171" s="295">
        <f>'[2]13. Sociálna starostlivosť'!$AB$64</f>
        <v>0</v>
      </c>
      <c r="X171" s="308">
        <f t="shared" si="376"/>
        <v>0</v>
      </c>
      <c r="Y171" s="294">
        <f>'[2]13. Sociálna starostlivosť'!$AC$64</f>
        <v>0</v>
      </c>
      <c r="Z171" s="294">
        <f>'[2]13. Sociálna starostlivosť'!$AD$64</f>
        <v>0</v>
      </c>
      <c r="AA171" s="295">
        <f>'[2]13. Sociálna starostlivosť'!$AE$64</f>
        <v>0</v>
      </c>
      <c r="AB171" s="296">
        <f t="shared" si="377"/>
        <v>1000</v>
      </c>
      <c r="AC171" s="294">
        <f>'[2]13. Sociálna starostlivosť'!$AF$64</f>
        <v>1000</v>
      </c>
      <c r="AD171" s="294">
        <f>'[2]13. Sociálna starostlivosť'!$AG$64</f>
        <v>0</v>
      </c>
      <c r="AE171" s="295">
        <f>'[2]13. Sociálna starostlivosť'!$AH$64</f>
        <v>0</v>
      </c>
    </row>
    <row r="172" spans="1:31" ht="15.75" x14ac:dyDescent="0.25">
      <c r="A172" s="149"/>
      <c r="B172" s="336" t="s">
        <v>367</v>
      </c>
      <c r="C172" s="330" t="s">
        <v>368</v>
      </c>
      <c r="D172" s="296">
        <f>SUM(D173)</f>
        <v>21081.25</v>
      </c>
      <c r="E172" s="294">
        <f t="shared" ref="E172:G172" si="378">SUM(E173)</f>
        <v>21081.25</v>
      </c>
      <c r="F172" s="294">
        <f t="shared" si="378"/>
        <v>0</v>
      </c>
      <c r="G172" s="307">
        <f t="shared" si="378"/>
        <v>0</v>
      </c>
      <c r="H172" s="296">
        <f>SUM(H173)</f>
        <v>14095.949999999999</v>
      </c>
      <c r="I172" s="294">
        <f t="shared" ref="I172:O172" si="379">SUM(I173)</f>
        <v>14095.949999999999</v>
      </c>
      <c r="J172" s="294">
        <f t="shared" si="379"/>
        <v>0</v>
      </c>
      <c r="K172" s="295">
        <f t="shared" si="379"/>
        <v>0</v>
      </c>
      <c r="L172" s="308">
        <f>SUM(L173)</f>
        <v>30200</v>
      </c>
      <c r="M172" s="308">
        <f t="shared" si="379"/>
        <v>30200</v>
      </c>
      <c r="N172" s="308">
        <f t="shared" si="379"/>
        <v>0</v>
      </c>
      <c r="O172" s="629">
        <f t="shared" si="379"/>
        <v>0</v>
      </c>
      <c r="P172" s="296">
        <f>SUM(P173)</f>
        <v>49000</v>
      </c>
      <c r="Q172" s="294">
        <f>SUM(Q173)</f>
        <v>49000</v>
      </c>
      <c r="R172" s="294">
        <f t="shared" ref="R172:S172" si="380">SUM(R173)</f>
        <v>0</v>
      </c>
      <c r="S172" s="307">
        <f t="shared" si="380"/>
        <v>0</v>
      </c>
      <c r="T172" s="296">
        <f>SUM(T173)</f>
        <v>49000</v>
      </c>
      <c r="U172" s="294">
        <f>SUM(U173)</f>
        <v>49000</v>
      </c>
      <c r="V172" s="294">
        <f t="shared" ref="V172:W172" si="381">SUM(V173)</f>
        <v>0</v>
      </c>
      <c r="W172" s="295">
        <f t="shared" si="381"/>
        <v>0</v>
      </c>
      <c r="X172" s="308">
        <f>SUM(X173)</f>
        <v>0</v>
      </c>
      <c r="Y172" s="294">
        <f t="shared" ref="Y172:AE172" si="382">SUM(Y173)</f>
        <v>0</v>
      </c>
      <c r="Z172" s="294">
        <f t="shared" si="382"/>
        <v>0</v>
      </c>
      <c r="AA172" s="295">
        <f t="shared" si="382"/>
        <v>0</v>
      </c>
      <c r="AB172" s="296">
        <f>SUM(AB173)</f>
        <v>49000</v>
      </c>
      <c r="AC172" s="294">
        <f t="shared" si="382"/>
        <v>49000</v>
      </c>
      <c r="AD172" s="294">
        <f t="shared" si="382"/>
        <v>0</v>
      </c>
      <c r="AE172" s="295">
        <f t="shared" si="382"/>
        <v>0</v>
      </c>
    </row>
    <row r="173" spans="1:31" ht="15.75" x14ac:dyDescent="0.25">
      <c r="A173" s="149"/>
      <c r="B173" s="337">
        <v>1</v>
      </c>
      <c r="C173" s="338" t="s">
        <v>369</v>
      </c>
      <c r="D173" s="296">
        <f>SUM(E173:G173)</f>
        <v>21081.25</v>
      </c>
      <c r="E173" s="294">
        <f>'[1]13. Sociálna starostlivosť'!$T$75</f>
        <v>21081.25</v>
      </c>
      <c r="F173" s="294">
        <f>'[1]13. Sociálna starostlivosť'!$U$75</f>
        <v>0</v>
      </c>
      <c r="G173" s="307">
        <f>'[1]13. Sociálna starostlivosť'!$V$75</f>
        <v>0</v>
      </c>
      <c r="H173" s="296">
        <f>SUM(I173:K173)</f>
        <v>14095.949999999999</v>
      </c>
      <c r="I173" s="294">
        <f>'[2]13. Sociálna starostlivosť'!$Q$73</f>
        <v>14095.949999999999</v>
      </c>
      <c r="J173" s="294">
        <f>'[2]13. Sociálna starostlivosť'!$R$73</f>
        <v>0</v>
      </c>
      <c r="K173" s="295">
        <f>'[2]13. Sociálna starostlivosť'!$S$73</f>
        <v>0</v>
      </c>
      <c r="L173" s="308">
        <f>SUM(M173:O173)</f>
        <v>30200</v>
      </c>
      <c r="M173" s="308">
        <f>'[2]13. Sociálna starostlivosť'!$T$73</f>
        <v>30200</v>
      </c>
      <c r="N173" s="308">
        <f>'[2]13. Sociálna starostlivosť'!$U$73</f>
        <v>0</v>
      </c>
      <c r="O173" s="629">
        <f>'[2]13. Sociálna starostlivosť'!$V$73</f>
        <v>0</v>
      </c>
      <c r="P173" s="296">
        <f>SUM(Q173:S173)</f>
        <v>49000</v>
      </c>
      <c r="Q173" s="294">
        <f>'[2]13. Sociálna starostlivosť'!$W$73</f>
        <v>49000</v>
      </c>
      <c r="R173" s="294">
        <f>'[2]13. Sociálna starostlivosť'!$X$73</f>
        <v>0</v>
      </c>
      <c r="S173" s="307">
        <f>'[2]13. Sociálna starostlivosť'!$Y$73</f>
        <v>0</v>
      </c>
      <c r="T173" s="296">
        <f>SUM(U173:W173)</f>
        <v>49000</v>
      </c>
      <c r="U173" s="294">
        <f>'[2]13. Sociálna starostlivosť'!$Z$73</f>
        <v>49000</v>
      </c>
      <c r="V173" s="294">
        <f>'[2]13. Sociálna starostlivosť'!$AA$73</f>
        <v>0</v>
      </c>
      <c r="W173" s="295">
        <f>'[2]13. Sociálna starostlivosť'!$AB$73</f>
        <v>0</v>
      </c>
      <c r="X173" s="308">
        <f>SUM(Y173:AA173)</f>
        <v>0</v>
      </c>
      <c r="Y173" s="294">
        <f>'[2]13. Sociálna starostlivosť'!$AC$73</f>
        <v>0</v>
      </c>
      <c r="Z173" s="294">
        <f>'[2]13. Sociálna starostlivosť'!$AD$73</f>
        <v>0</v>
      </c>
      <c r="AA173" s="295">
        <f>'[2]13. Sociálna starostlivosť'!$AE$73</f>
        <v>0</v>
      </c>
      <c r="AB173" s="296">
        <f>SUM(AC173:AE173)</f>
        <v>49000</v>
      </c>
      <c r="AC173" s="294">
        <f>'[2]13. Sociálna starostlivosť'!$AF$73</f>
        <v>49000</v>
      </c>
      <c r="AD173" s="294">
        <f>'[2]13. Sociálna starostlivosť'!$AG$73</f>
        <v>0</v>
      </c>
      <c r="AE173" s="295">
        <f>'[2]13. Sociálna starostlivosť'!$AH$73</f>
        <v>0</v>
      </c>
    </row>
    <row r="174" spans="1:31" ht="15.75" x14ac:dyDescent="0.25">
      <c r="A174" s="152"/>
      <c r="B174" s="339" t="s">
        <v>370</v>
      </c>
      <c r="C174" s="338" t="s">
        <v>371</v>
      </c>
      <c r="D174" s="296">
        <f t="shared" ref="D174:D175" si="383">SUM(E174:G174)</f>
        <v>0</v>
      </c>
      <c r="E174" s="294">
        <f>'[1]13. Sociálna starostlivosť'!$T$100</f>
        <v>0</v>
      </c>
      <c r="F174" s="294">
        <f>'[1]13. Sociálna starostlivosť'!$U$100</f>
        <v>0</v>
      </c>
      <c r="G174" s="307">
        <f>'[1]13. Sociálna starostlivosť'!$V$100</f>
        <v>0</v>
      </c>
      <c r="H174" s="296">
        <f t="shared" ref="H174:H175" si="384">SUM(I174:K174)</f>
        <v>0</v>
      </c>
      <c r="I174" s="294">
        <f>'[2]13. Sociálna starostlivosť'!$Q$89</f>
        <v>0</v>
      </c>
      <c r="J174" s="294">
        <f>'[2]13. Sociálna starostlivosť'!$R$89</f>
        <v>0</v>
      </c>
      <c r="K174" s="295">
        <f>'[2]13. Sociálna starostlivosť'!$S$89</f>
        <v>0</v>
      </c>
      <c r="L174" s="308">
        <f t="shared" ref="L174:L175" si="385">SUM(M174:O174)</f>
        <v>3000</v>
      </c>
      <c r="M174" s="308">
        <f>'[2]13. Sociálna starostlivosť'!$T$89</f>
        <v>3000</v>
      </c>
      <c r="N174" s="308">
        <f>'[2]13. Sociálna starostlivosť'!$U$89</f>
        <v>0</v>
      </c>
      <c r="O174" s="629">
        <f>'[2]13. Sociálna starostlivosť'!$V$89</f>
        <v>0</v>
      </c>
      <c r="P174" s="296">
        <f t="shared" ref="P174:P175" si="386">SUM(Q174:S174)</f>
        <v>3000</v>
      </c>
      <c r="Q174" s="294">
        <f>'[2]13. Sociálna starostlivosť'!$W$89</f>
        <v>3000</v>
      </c>
      <c r="R174" s="294">
        <f>'[2]13. Sociálna starostlivosť'!$X$89</f>
        <v>0</v>
      </c>
      <c r="S174" s="307">
        <f>'[2]13. Sociálna starostlivosť'!$Y$89</f>
        <v>0</v>
      </c>
      <c r="T174" s="296">
        <f t="shared" ref="T174:T175" si="387">SUM(U174:W174)</f>
        <v>3000</v>
      </c>
      <c r="U174" s="294">
        <f>'[2]13. Sociálna starostlivosť'!$Z$89</f>
        <v>3000</v>
      </c>
      <c r="V174" s="294">
        <f>'[2]13. Sociálna starostlivosť'!$AA$89</f>
        <v>0</v>
      </c>
      <c r="W174" s="295">
        <f>'[2]13. Sociálna starostlivosť'!$AB$89</f>
        <v>0</v>
      </c>
      <c r="X174" s="308">
        <f t="shared" ref="X174:X175" si="388">SUM(Y174:AA174)</f>
        <v>0</v>
      </c>
      <c r="Y174" s="294">
        <f>'[2]13. Sociálna starostlivosť'!$AC$89</f>
        <v>0</v>
      </c>
      <c r="Z174" s="294">
        <f>'[2]13. Sociálna starostlivosť'!$AD$89</f>
        <v>0</v>
      </c>
      <c r="AA174" s="295">
        <f>'[2]13. Sociálna starostlivosť'!$AE$89</f>
        <v>0</v>
      </c>
      <c r="AB174" s="296">
        <f t="shared" ref="AB174:AB175" si="389">SUM(AC174:AE174)</f>
        <v>3000</v>
      </c>
      <c r="AC174" s="294">
        <f>'[2]13. Sociálna starostlivosť'!$AF$89</f>
        <v>3000</v>
      </c>
      <c r="AD174" s="294">
        <f>'[2]13. Sociálna starostlivosť'!$AG$89</f>
        <v>0</v>
      </c>
      <c r="AE174" s="295">
        <f>'[2]13. Sociálna starostlivosť'!$AH$89</f>
        <v>0</v>
      </c>
    </row>
    <row r="175" spans="1:31" ht="16.5" thickBot="1" x14ac:dyDescent="0.3">
      <c r="A175" s="152"/>
      <c r="B175" s="326" t="s">
        <v>394</v>
      </c>
      <c r="C175" s="416" t="s">
        <v>395</v>
      </c>
      <c r="D175" s="299">
        <f t="shared" si="383"/>
        <v>112364.82</v>
      </c>
      <c r="E175" s="300">
        <f>'[1]13. Sociálna starostlivosť'!$T$102</f>
        <v>112364.82</v>
      </c>
      <c r="F175" s="300">
        <f>'[1]13. Sociálna starostlivosť'!$U$102</f>
        <v>0</v>
      </c>
      <c r="G175" s="394">
        <f>'[1]13. Sociálna starostlivosť'!$V$102</f>
        <v>0</v>
      </c>
      <c r="H175" s="299">
        <f t="shared" si="384"/>
        <v>130777.87</v>
      </c>
      <c r="I175" s="300">
        <f>'[2]13. Sociálna starostlivosť'!$Q$91</f>
        <v>130777.87</v>
      </c>
      <c r="J175" s="300">
        <f>'[2]13. Sociálna starostlivosť'!$R$91</f>
        <v>0</v>
      </c>
      <c r="K175" s="301">
        <f>'[2]13. Sociálna starostlivosť'!$S$91</f>
        <v>0</v>
      </c>
      <c r="L175" s="398">
        <f t="shared" si="385"/>
        <v>125960</v>
      </c>
      <c r="M175" s="398">
        <f>'[2]13. Sociálna starostlivosť'!$T$91</f>
        <v>125960</v>
      </c>
      <c r="N175" s="398">
        <f>'[2]13. Sociálna starostlivosť'!$U$91</f>
        <v>0</v>
      </c>
      <c r="O175" s="637">
        <f>'[2]13. Sociálna starostlivosť'!$V$91</f>
        <v>0</v>
      </c>
      <c r="P175" s="299">
        <f t="shared" si="386"/>
        <v>128240</v>
      </c>
      <c r="Q175" s="300">
        <f>'[2]13. Sociálna starostlivosť'!$W$91</f>
        <v>128240</v>
      </c>
      <c r="R175" s="300">
        <f>'[2]13. Sociálna starostlivosť'!$X$91</f>
        <v>0</v>
      </c>
      <c r="S175" s="394">
        <f>'[2]13. Sociálna starostlivosť'!$Y$91</f>
        <v>0</v>
      </c>
      <c r="T175" s="299">
        <f t="shared" si="387"/>
        <v>128240</v>
      </c>
      <c r="U175" s="300">
        <f>'[2]13. Sociálna starostlivosť'!$Z$91</f>
        <v>128240</v>
      </c>
      <c r="V175" s="300">
        <f>'[2]13. Sociálna starostlivosť'!$AA$91</f>
        <v>0</v>
      </c>
      <c r="W175" s="301">
        <f>'[2]13. Sociálna starostlivosť'!$AB$91</f>
        <v>0</v>
      </c>
      <c r="X175" s="398">
        <f t="shared" si="388"/>
        <v>2520</v>
      </c>
      <c r="Y175" s="300">
        <f>'[2]13. Sociálna starostlivosť'!$AC$91</f>
        <v>2520</v>
      </c>
      <c r="Z175" s="300">
        <f>'[2]13. Sociálna starostlivosť'!$AD$91</f>
        <v>0</v>
      </c>
      <c r="AA175" s="301">
        <f>'[2]13. Sociálna starostlivosť'!$AE$91</f>
        <v>0</v>
      </c>
      <c r="AB175" s="299">
        <f t="shared" si="389"/>
        <v>130760</v>
      </c>
      <c r="AC175" s="300">
        <f>'[2]13. Sociálna starostlivosť'!$AF$91</f>
        <v>130760</v>
      </c>
      <c r="AD175" s="300">
        <f>'[2]13. Sociálna starostlivosť'!$AG$91</f>
        <v>0</v>
      </c>
      <c r="AE175" s="301">
        <f>'[2]13. Sociálna starostlivosť'!$AH$91</f>
        <v>0</v>
      </c>
    </row>
    <row r="176" spans="1:31" s="151" customFormat="1" ht="17.25" thickBot="1" x14ac:dyDescent="0.35">
      <c r="A176" s="153"/>
      <c r="B176" s="340" t="s">
        <v>372</v>
      </c>
      <c r="C176" s="341"/>
      <c r="D176" s="419">
        <f>SUM(E176:G176)</f>
        <v>5725986.0300000003</v>
      </c>
      <c r="E176" s="420">
        <f>'[1]14. Bývanie'!$T$24</f>
        <v>334945.53999999998</v>
      </c>
      <c r="F176" s="420">
        <f>'[1]14. Bývanie'!$U$24</f>
        <v>5269000</v>
      </c>
      <c r="G176" s="444">
        <f>'[1]14. Bývanie'!$V$24</f>
        <v>122040.48999999999</v>
      </c>
      <c r="H176" s="419">
        <f>SUM(I176:K176)</f>
        <v>844398.44000000006</v>
      </c>
      <c r="I176" s="420">
        <f>'[2]14. Bývanie'!$Q$22</f>
        <v>623045.67000000004</v>
      </c>
      <c r="J176" s="420">
        <f>'[2]14. Bývanie'!$R$22</f>
        <v>0</v>
      </c>
      <c r="K176" s="421">
        <f>'[2]14. Bývanie'!$S$22</f>
        <v>221352.77</v>
      </c>
      <c r="L176" s="420">
        <f>SUM(M176:O176)</f>
        <v>829100</v>
      </c>
      <c r="M176" s="420">
        <f>'[2]14. Bývanie'!$T$22</f>
        <v>627100</v>
      </c>
      <c r="N176" s="420">
        <f>'[2]14. Bývanie'!$U$22</f>
        <v>0</v>
      </c>
      <c r="O176" s="444">
        <f>'[2]14. Bývanie'!$V$22</f>
        <v>202000</v>
      </c>
      <c r="P176" s="829">
        <f>SUM(Q176:S176)</f>
        <v>829100</v>
      </c>
      <c r="Q176" s="830">
        <f>'[2]14. Bývanie'!$W$22</f>
        <v>627100</v>
      </c>
      <c r="R176" s="830">
        <f>'[2]14. Bývanie'!$X$22</f>
        <v>0</v>
      </c>
      <c r="S176" s="828">
        <f>'[2]14. Bývanie'!$Y$22</f>
        <v>202000</v>
      </c>
      <c r="T176" s="839">
        <f>SUM(U176:W176)</f>
        <v>829100</v>
      </c>
      <c r="U176" s="840">
        <f>'[2]14. Bývanie'!$Z$22</f>
        <v>627100</v>
      </c>
      <c r="V176" s="840">
        <f>'[2]14. Bývanie'!$AA$22</f>
        <v>0</v>
      </c>
      <c r="W176" s="841">
        <f>'[2]14. Bývanie'!$AB$22</f>
        <v>202000</v>
      </c>
      <c r="X176" s="420">
        <f>SUM(Y176:AA176)</f>
        <v>-30000</v>
      </c>
      <c r="Y176" s="420">
        <f>'[2]14. Bývanie'!$AC$22</f>
        <v>-30000</v>
      </c>
      <c r="Z176" s="420">
        <f>'[2]14. Bývanie'!$AD$22</f>
        <v>0</v>
      </c>
      <c r="AA176" s="421">
        <f>'[2]14. Bývanie'!$AE$22</f>
        <v>0</v>
      </c>
      <c r="AB176" s="419">
        <f>SUM(AC176:AE176)</f>
        <v>799100</v>
      </c>
      <c r="AC176" s="420">
        <f>'[2]14. Bývanie'!$AF$22</f>
        <v>597100</v>
      </c>
      <c r="AD176" s="420">
        <f>'[2]14. Bývanie'!$AG$22</f>
        <v>0</v>
      </c>
      <c r="AE176" s="421">
        <f>'[2]14. Bývanie'!$AH$22</f>
        <v>202000</v>
      </c>
    </row>
    <row r="177" spans="1:31" s="151" customFormat="1" ht="15.75" x14ac:dyDescent="0.25">
      <c r="A177" s="153"/>
      <c r="B177" s="316" t="s">
        <v>373</v>
      </c>
      <c r="C177" s="328"/>
      <c r="D177" s="302">
        <f>SUM(D178:D180)</f>
        <v>7490892.7700000005</v>
      </c>
      <c r="E177" s="303">
        <f t="shared" ref="E177:G177" si="390">SUM(E178:E180)</f>
        <v>2043600.59</v>
      </c>
      <c r="F177" s="303">
        <f t="shared" si="390"/>
        <v>0</v>
      </c>
      <c r="G177" s="393">
        <f t="shared" si="390"/>
        <v>5447292.1800000006</v>
      </c>
      <c r="H177" s="302">
        <f>SUM(H178:H180)</f>
        <v>1997387.0199999998</v>
      </c>
      <c r="I177" s="303">
        <f t="shared" ref="I177:J177" si="391">SUM(I178:I180)</f>
        <v>1997387.0199999998</v>
      </c>
      <c r="J177" s="303">
        <f t="shared" si="391"/>
        <v>0</v>
      </c>
      <c r="K177" s="304">
        <f>SUM(K178:K180)</f>
        <v>0</v>
      </c>
      <c r="L177" s="397">
        <f>SUM(L178:L180)</f>
        <v>2683315</v>
      </c>
      <c r="M177" s="397">
        <f t="shared" ref="M177:N177" si="392">SUM(M178:M180)</f>
        <v>2163315</v>
      </c>
      <c r="N177" s="397">
        <f t="shared" si="392"/>
        <v>20000</v>
      </c>
      <c r="O177" s="628">
        <f>SUM(O178:O180)</f>
        <v>500000</v>
      </c>
      <c r="P177" s="822">
        <f t="shared" ref="P177:W177" si="393">SUM(P178:P180)</f>
        <v>2727985</v>
      </c>
      <c r="Q177" s="628">
        <f t="shared" si="393"/>
        <v>2210585</v>
      </c>
      <c r="R177" s="628">
        <f t="shared" si="393"/>
        <v>17400</v>
      </c>
      <c r="S177" s="628">
        <f t="shared" si="393"/>
        <v>500000</v>
      </c>
      <c r="T177" s="302">
        <f t="shared" si="393"/>
        <v>2717087</v>
      </c>
      <c r="U177" s="303">
        <f t="shared" si="393"/>
        <v>2209585</v>
      </c>
      <c r="V177" s="303">
        <f t="shared" si="393"/>
        <v>7502</v>
      </c>
      <c r="W177" s="304">
        <f t="shared" si="393"/>
        <v>500000</v>
      </c>
      <c r="X177" s="397">
        <f>SUM(X178:X180)</f>
        <v>-151070</v>
      </c>
      <c r="Y177" s="303">
        <f t="shared" ref="Y177:AA177" si="394">SUM(Y178:Y180)</f>
        <v>-21070</v>
      </c>
      <c r="Z177" s="303">
        <f t="shared" si="394"/>
        <v>0</v>
      </c>
      <c r="AA177" s="304">
        <f t="shared" si="394"/>
        <v>-130000</v>
      </c>
      <c r="AB177" s="302">
        <f>SUM(AB178:AB180)</f>
        <v>2566017</v>
      </c>
      <c r="AC177" s="303">
        <f t="shared" ref="AC177:AE177" si="395">SUM(AC178:AC180)</f>
        <v>2188515</v>
      </c>
      <c r="AD177" s="303">
        <f t="shared" si="395"/>
        <v>7502</v>
      </c>
      <c r="AE177" s="304">
        <f t="shared" si="395"/>
        <v>370000</v>
      </c>
    </row>
    <row r="178" spans="1:31" ht="15.75" x14ac:dyDescent="0.25">
      <c r="A178" s="149"/>
      <c r="B178" s="339" t="s">
        <v>415</v>
      </c>
      <c r="C178" s="338" t="s">
        <v>420</v>
      </c>
      <c r="D178" s="296">
        <f>SUM(E178:G178)</f>
        <v>1974510.08</v>
      </c>
      <c r="E178" s="294">
        <f>'[1]15. Administratíva'!$T$4</f>
        <v>1974510.08</v>
      </c>
      <c r="F178" s="294">
        <f>'[1]15. Administratíva'!$U$4</f>
        <v>0</v>
      </c>
      <c r="G178" s="307">
        <f>'[1]15. Administratíva'!$V$4</f>
        <v>0</v>
      </c>
      <c r="H178" s="296">
        <f>SUM(I178:K178)</f>
        <v>1989051.9699999997</v>
      </c>
      <c r="I178" s="294">
        <f>'[2]15. Administratíva'!$Q$4</f>
        <v>1989051.9699999997</v>
      </c>
      <c r="J178" s="294">
        <f>'[2]15. Administratíva'!$R$4</f>
        <v>0</v>
      </c>
      <c r="K178" s="295">
        <f>'[2]15. Administratíva'!$S$4</f>
        <v>0</v>
      </c>
      <c r="L178" s="308">
        <f>SUM(M178:O178)</f>
        <v>2143315</v>
      </c>
      <c r="M178" s="308">
        <f>'[2]15. Administratíva'!$T$4</f>
        <v>2123315</v>
      </c>
      <c r="N178" s="308">
        <f>'[2]15. Administratíva'!$U$4</f>
        <v>20000</v>
      </c>
      <c r="O178" s="629">
        <f>'[2]15. Administratíva'!$V$4</f>
        <v>0</v>
      </c>
      <c r="P178" s="823">
        <f>SUM(Q178:S178)</f>
        <v>2187985</v>
      </c>
      <c r="Q178" s="308">
        <f>'[2]15. Administratíva'!$W$4</f>
        <v>2170585</v>
      </c>
      <c r="R178" s="308">
        <f>'[2]15. Administratíva'!$X$4</f>
        <v>17400</v>
      </c>
      <c r="S178" s="629">
        <f>'[2]15. Administratíva'!$Y$4</f>
        <v>0</v>
      </c>
      <c r="T178" s="296">
        <f>SUM(U178:W178)</f>
        <v>2177087</v>
      </c>
      <c r="U178" s="294">
        <f>'[2]15. Administratíva'!$Z$4</f>
        <v>2169585</v>
      </c>
      <c r="V178" s="294">
        <f>'[2]15. Administratíva'!$AA$4</f>
        <v>7502</v>
      </c>
      <c r="W178" s="295">
        <f>'[2]15. Administratíva'!$AB$4</f>
        <v>0</v>
      </c>
      <c r="X178" s="308">
        <f>SUM(Y178:AA178)</f>
        <v>3930</v>
      </c>
      <c r="Y178" s="294">
        <f>'[2]15. Administratíva'!$AC$4</f>
        <v>3930</v>
      </c>
      <c r="Z178" s="294">
        <f>'[2]15. Administratíva'!$AD$4</f>
        <v>0</v>
      </c>
      <c r="AA178" s="295">
        <f>'[2]15. Administratíva'!$AE$4</f>
        <v>0</v>
      </c>
      <c r="AB178" s="296">
        <f>SUM(AC178:AE178)</f>
        <v>2181017</v>
      </c>
      <c r="AC178" s="294">
        <f>'[2]15. Administratíva'!$AF$4</f>
        <v>2173515</v>
      </c>
      <c r="AD178" s="294">
        <f>'[2]15. Administratíva'!$AG$4</f>
        <v>7502</v>
      </c>
      <c r="AE178" s="295">
        <f>'[2]15. Administratíva'!$AH$4</f>
        <v>0</v>
      </c>
    </row>
    <row r="179" spans="1:31" ht="15.75" x14ac:dyDescent="0.25">
      <c r="A179" s="149"/>
      <c r="B179" s="339" t="s">
        <v>416</v>
      </c>
      <c r="C179" s="338" t="s">
        <v>418</v>
      </c>
      <c r="D179" s="296">
        <f t="shared" ref="D179:D180" si="396">SUM(E179:G179)</f>
        <v>0</v>
      </c>
      <c r="E179" s="294">
        <f>'[1]15. Administratíva'!$T$99</f>
        <v>0</v>
      </c>
      <c r="F179" s="294">
        <f>'[1]15. Administratíva'!$U$99</f>
        <v>0</v>
      </c>
      <c r="G179" s="307">
        <f>'[1]15. Administratíva'!$V$99</f>
        <v>0</v>
      </c>
      <c r="H179" s="296">
        <f t="shared" ref="H179:H180" si="397">SUM(I179:K179)</f>
        <v>0</v>
      </c>
      <c r="I179" s="294">
        <f>'[2]15. Administratíva'!$Q$84</f>
        <v>0</v>
      </c>
      <c r="J179" s="294">
        <f>'[2]15. Administratíva'!$R$84</f>
        <v>0</v>
      </c>
      <c r="K179" s="295">
        <f>'[2]15. Administratíva'!$S$84</f>
        <v>0</v>
      </c>
      <c r="L179" s="308">
        <f t="shared" ref="L179:L180" si="398">SUM(M179:O179)</f>
        <v>0</v>
      </c>
      <c r="M179" s="308">
        <f>'[2]15. Administratíva'!$T$84</f>
        <v>0</v>
      </c>
      <c r="N179" s="308">
        <f>'[2]15. Administratíva'!$U$84</f>
        <v>0</v>
      </c>
      <c r="O179" s="629">
        <f>'[2]15. Administratíva'!$V$84</f>
        <v>0</v>
      </c>
      <c r="P179" s="823">
        <f t="shared" ref="P179:P180" si="399">SUM(Q179:S179)</f>
        <v>0</v>
      </c>
      <c r="Q179" s="308">
        <f>'[2]15. Administratíva'!$W$84</f>
        <v>0</v>
      </c>
      <c r="R179" s="308">
        <f>'[2]15. Administratíva'!$X$84</f>
        <v>0</v>
      </c>
      <c r="S179" s="629">
        <f>'[2]15. Administratíva'!$Y$84</f>
        <v>0</v>
      </c>
      <c r="T179" s="296">
        <f t="shared" ref="T179:T180" si="400">SUM(U179:W179)</f>
        <v>0</v>
      </c>
      <c r="U179" s="294">
        <f>'[2]15. Administratíva'!$Z$84</f>
        <v>0</v>
      </c>
      <c r="V179" s="294">
        <f>'[2]15. Administratíva'!$AA$84</f>
        <v>0</v>
      </c>
      <c r="W179" s="295">
        <f>'[2]15. Administratíva'!$AB$84</f>
        <v>0</v>
      </c>
      <c r="X179" s="308">
        <f t="shared" ref="X179:X180" si="401">SUM(Y179:AA179)</f>
        <v>0</v>
      </c>
      <c r="Y179" s="294">
        <f>'[2]15. Administratíva'!$AC$84</f>
        <v>0</v>
      </c>
      <c r="Z179" s="294">
        <f>'[2]15. Administratíva'!$AD$84</f>
        <v>0</v>
      </c>
      <c r="AA179" s="295">
        <f>'[2]15. Administratíva'!$AE$84</f>
        <v>0</v>
      </c>
      <c r="AB179" s="296">
        <f t="shared" ref="AB179:AB180" si="402">SUM(AC179:AE179)</f>
        <v>0</v>
      </c>
      <c r="AC179" s="294">
        <f>'[2]15. Administratíva'!$AF$84</f>
        <v>0</v>
      </c>
      <c r="AD179" s="294">
        <f>'[2]15. Administratíva'!$AG$84</f>
        <v>0</v>
      </c>
      <c r="AE179" s="295">
        <f>'[2]15. Administratíva'!$AH$84</f>
        <v>0</v>
      </c>
    </row>
    <row r="180" spans="1:31" ht="16.5" thickBot="1" x14ac:dyDescent="0.3">
      <c r="A180" s="152"/>
      <c r="B180" s="342" t="s">
        <v>417</v>
      </c>
      <c r="C180" s="338" t="s">
        <v>419</v>
      </c>
      <c r="D180" s="299">
        <f t="shared" si="396"/>
        <v>5516382.6900000004</v>
      </c>
      <c r="E180" s="300">
        <f>'[1]15. Administratíva'!$T$100</f>
        <v>69090.510000000009</v>
      </c>
      <c r="F180" s="300">
        <f>'[1]15. Administratíva'!$U$100</f>
        <v>0</v>
      </c>
      <c r="G180" s="394">
        <f>'[1]15. Administratíva'!$V$100</f>
        <v>5447292.1800000006</v>
      </c>
      <c r="H180" s="299">
        <f t="shared" si="397"/>
        <v>8335.0499999999993</v>
      </c>
      <c r="I180" s="300">
        <f>'[2]15. Administratíva'!$Q$85</f>
        <v>8335.0499999999993</v>
      </c>
      <c r="J180" s="300">
        <f>'[2]15. Administratíva'!$R$85</f>
        <v>0</v>
      </c>
      <c r="K180" s="301">
        <f>'[2]15. Administratíva'!$S$85</f>
        <v>0</v>
      </c>
      <c r="L180" s="398">
        <f t="shared" si="398"/>
        <v>540000</v>
      </c>
      <c r="M180" s="398">
        <f>'[2]15. Administratíva'!$T$85</f>
        <v>40000</v>
      </c>
      <c r="N180" s="398">
        <f>'[2]15. Administratíva'!$U$85</f>
        <v>0</v>
      </c>
      <c r="O180" s="637">
        <f>'[2]15. Administratíva'!$V$85</f>
        <v>500000</v>
      </c>
      <c r="P180" s="824">
        <f t="shared" si="399"/>
        <v>540000</v>
      </c>
      <c r="Q180" s="398">
        <f>'[2]15. Administratíva'!$W$85</f>
        <v>40000</v>
      </c>
      <c r="R180" s="398">
        <f>'[2]15. Administratíva'!$X$85</f>
        <v>0</v>
      </c>
      <c r="S180" s="637">
        <f>'[2]15. Administratíva'!$Y$85</f>
        <v>500000</v>
      </c>
      <c r="T180" s="299">
        <f t="shared" si="400"/>
        <v>540000</v>
      </c>
      <c r="U180" s="300">
        <f>'[2]15. Administratíva'!$Z$85</f>
        <v>40000</v>
      </c>
      <c r="V180" s="300">
        <f>'[2]15. Administratíva'!$AA$85</f>
        <v>0</v>
      </c>
      <c r="W180" s="301">
        <f>'[2]15. Administratíva'!$AB$85</f>
        <v>500000</v>
      </c>
      <c r="X180" s="398">
        <f t="shared" si="401"/>
        <v>-155000</v>
      </c>
      <c r="Y180" s="300">
        <f>'[2]15. Administratíva'!$AC$85</f>
        <v>-25000</v>
      </c>
      <c r="Z180" s="300">
        <f>'[2]15. Administratíva'!$AD$85</f>
        <v>0</v>
      </c>
      <c r="AA180" s="301">
        <f>'[2]15. Administratíva'!$AE$85</f>
        <v>-130000</v>
      </c>
      <c r="AB180" s="299">
        <f t="shared" si="402"/>
        <v>385000</v>
      </c>
      <c r="AC180" s="300">
        <f>'[2]15. Administratíva'!$AF$85</f>
        <v>15000</v>
      </c>
      <c r="AD180" s="300">
        <f>'[2]15. Administratíva'!$AG$85</f>
        <v>0</v>
      </c>
      <c r="AE180" s="301">
        <f>'[2]15. Administratíva'!$AH$85</f>
        <v>370000</v>
      </c>
    </row>
    <row r="183" spans="1:31" x14ac:dyDescent="0.2">
      <c r="A183" s="152"/>
    </row>
    <row r="184" spans="1:31" x14ac:dyDescent="0.2">
      <c r="A184" s="149"/>
    </row>
    <row r="185" spans="1:31" x14ac:dyDescent="0.2">
      <c r="A185" s="149"/>
    </row>
    <row r="186" spans="1:31" x14ac:dyDescent="0.2">
      <c r="A186" s="149"/>
    </row>
    <row r="187" spans="1:31" x14ac:dyDescent="0.2">
      <c r="A187" s="149"/>
    </row>
    <row r="188" spans="1:31" x14ac:dyDescent="0.2">
      <c r="A188" s="149"/>
    </row>
    <row r="189" spans="1:31" x14ac:dyDescent="0.2">
      <c r="A189" s="152"/>
    </row>
    <row r="190" spans="1:31" x14ac:dyDescent="0.2">
      <c r="A190" s="152"/>
    </row>
    <row r="191" spans="1:31" x14ac:dyDescent="0.2">
      <c r="A191" s="149"/>
    </row>
    <row r="192" spans="1:31" x14ac:dyDescent="0.2">
      <c r="A192" s="147"/>
    </row>
    <row r="193" spans="1:1" x14ac:dyDescent="0.2">
      <c r="A193" s="147"/>
    </row>
    <row r="194" spans="1:1" x14ac:dyDescent="0.2">
      <c r="A194" s="147"/>
    </row>
    <row r="195" spans="1:1" x14ac:dyDescent="0.2">
      <c r="A195" s="147"/>
    </row>
    <row r="196" spans="1:1" x14ac:dyDescent="0.2">
      <c r="A196" s="147"/>
    </row>
    <row r="197" spans="1:1" x14ac:dyDescent="0.2">
      <c r="A197" s="147"/>
    </row>
    <row r="198" spans="1:1" x14ac:dyDescent="0.2">
      <c r="A198" s="147"/>
    </row>
    <row r="199" spans="1:1" x14ac:dyDescent="0.2">
      <c r="A199" s="152"/>
    </row>
  </sheetData>
  <sheetProtection selectLockedCells="1" selectUnlockedCells="1"/>
  <mergeCells count="9">
    <mergeCell ref="B1:AE1"/>
    <mergeCell ref="AB2:AE3"/>
    <mergeCell ref="D2:G3"/>
    <mergeCell ref="X2:AA3"/>
    <mergeCell ref="B3:C4"/>
    <mergeCell ref="H2:K3"/>
    <mergeCell ref="L2:O3"/>
    <mergeCell ref="P2:S3"/>
    <mergeCell ref="T2:W3"/>
  </mergeCells>
  <phoneticPr fontId="0" type="noConversion"/>
  <pageMargins left="0" right="0" top="0" bottom="0" header="0.51181102362204722" footer="0.51181102362204722"/>
  <pageSetup paperSize="9" scale="34" firstPageNumber="0" fitToHeight="3" orientation="landscape" r:id="rId1"/>
  <headerFooter alignWithMargins="0"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H1"/>
    </sheetView>
  </sheetViews>
  <sheetFormatPr defaultColWidth="34.28515625" defaultRowHeight="12.75" x14ac:dyDescent="0.2"/>
  <cols>
    <col min="1" max="1" width="50.85546875" style="124" bestFit="1" customWidth="1"/>
    <col min="2" max="6" width="20.5703125" style="125" customWidth="1"/>
    <col min="7" max="8" width="20.5703125" style="400" customWidth="1"/>
    <col min="9" max="241" width="9.140625" style="124" customWidth="1"/>
    <col min="242" max="16384" width="34.28515625" style="124"/>
  </cols>
  <sheetData>
    <row r="1" spans="1:9" ht="20.25" x14ac:dyDescent="0.3">
      <c r="A1" s="862" t="s">
        <v>679</v>
      </c>
      <c r="B1" s="862"/>
      <c r="C1" s="862"/>
      <c r="D1" s="862"/>
      <c r="E1" s="862"/>
      <c r="F1" s="862"/>
      <c r="G1" s="862"/>
      <c r="H1" s="862"/>
    </row>
    <row r="2" spans="1:9" ht="13.5" thickBot="1" x14ac:dyDescent="0.25"/>
    <row r="3" spans="1:9" ht="72.75" thickBot="1" x14ac:dyDescent="0.3">
      <c r="A3" s="380" t="s">
        <v>402</v>
      </c>
      <c r="B3" s="381" t="s">
        <v>562</v>
      </c>
      <c r="C3" s="381" t="s">
        <v>591</v>
      </c>
      <c r="D3" s="381" t="s">
        <v>650</v>
      </c>
      <c r="E3" s="381" t="s">
        <v>652</v>
      </c>
      <c r="F3" s="381" t="s">
        <v>699</v>
      </c>
      <c r="G3" s="381" t="s">
        <v>700</v>
      </c>
      <c r="H3" s="767" t="s">
        <v>701</v>
      </c>
    </row>
    <row r="4" spans="1:9" ht="20.25" customHeight="1" x14ac:dyDescent="0.25">
      <c r="A4" s="768" t="s">
        <v>403</v>
      </c>
      <c r="B4" s="379">
        <f>'príjmy '!B3</f>
        <v>18846856.07</v>
      </c>
      <c r="C4" s="379">
        <f>'príjmy '!C3</f>
        <v>19857626.240000002</v>
      </c>
      <c r="D4" s="379">
        <f>'príjmy '!D3</f>
        <v>20235120</v>
      </c>
      <c r="E4" s="379">
        <f>'príjmy '!E3</f>
        <v>20651092</v>
      </c>
      <c r="F4" s="379">
        <f>'príjmy '!F3</f>
        <v>20651092</v>
      </c>
      <c r="G4" s="379">
        <f>'príjmy '!G3</f>
        <v>-13240</v>
      </c>
      <c r="H4" s="769">
        <f>'príjmy '!H3</f>
        <v>20637852</v>
      </c>
      <c r="I4" s="403"/>
    </row>
    <row r="5" spans="1:9" ht="21.75" customHeight="1" x14ac:dyDescent="0.25">
      <c r="A5" s="770" t="s">
        <v>404</v>
      </c>
      <c r="B5" s="141">
        <f>'výdavky '!E5</f>
        <v>17806018.689999998</v>
      </c>
      <c r="C5" s="141">
        <f>'výdavky '!I5</f>
        <v>18755657.259999998</v>
      </c>
      <c r="D5" s="141">
        <f>'výdavky '!M5</f>
        <v>20129520</v>
      </c>
      <c r="E5" s="141">
        <f>'výdavky '!Q5</f>
        <v>21071825</v>
      </c>
      <c r="F5" s="141">
        <f>'výdavky '!U5</f>
        <v>21060925</v>
      </c>
      <c r="G5" s="141">
        <f>'výdavky '!Y5</f>
        <v>-423073</v>
      </c>
      <c r="H5" s="771">
        <f>'výdavky '!AC5</f>
        <v>20637852</v>
      </c>
      <c r="I5" s="403"/>
    </row>
    <row r="6" spans="1:9" ht="21" customHeight="1" x14ac:dyDescent="0.25">
      <c r="A6" s="770" t="s">
        <v>379</v>
      </c>
      <c r="B6" s="141">
        <f t="shared" ref="B6:G6" si="0">B4-B5</f>
        <v>1040837.3800000027</v>
      </c>
      <c r="C6" s="141">
        <f t="shared" si="0"/>
        <v>1101968.9800000042</v>
      </c>
      <c r="D6" s="141">
        <f t="shared" si="0"/>
        <v>105600</v>
      </c>
      <c r="E6" s="141">
        <f t="shared" si="0"/>
        <v>-420733</v>
      </c>
      <c r="F6" s="141">
        <f t="shared" si="0"/>
        <v>-409833</v>
      </c>
      <c r="G6" s="141">
        <f t="shared" si="0"/>
        <v>409833</v>
      </c>
      <c r="H6" s="771">
        <f t="shared" ref="H6" si="1">H4-H5</f>
        <v>0</v>
      </c>
      <c r="I6" s="403"/>
    </row>
    <row r="7" spans="1:9" ht="18" x14ac:dyDescent="0.25">
      <c r="A7" s="770"/>
      <c r="B7" s="141"/>
      <c r="C7" s="141"/>
      <c r="D7" s="141"/>
      <c r="E7" s="141"/>
      <c r="F7" s="141"/>
      <c r="G7" s="141"/>
      <c r="H7" s="771"/>
      <c r="I7" s="403"/>
    </row>
    <row r="8" spans="1:9" ht="21.75" customHeight="1" x14ac:dyDescent="0.25">
      <c r="A8" s="770" t="s">
        <v>397</v>
      </c>
      <c r="B8" s="141">
        <f>'príjmy '!B108</f>
        <v>1691115.1400000001</v>
      </c>
      <c r="C8" s="141">
        <f>'príjmy '!C108</f>
        <v>1484298.25</v>
      </c>
      <c r="D8" s="141">
        <f>'príjmy '!D108</f>
        <v>3552000</v>
      </c>
      <c r="E8" s="141">
        <f>'príjmy '!E108</f>
        <v>1597340</v>
      </c>
      <c r="F8" s="141">
        <f>'príjmy '!F108</f>
        <v>1597340</v>
      </c>
      <c r="G8" s="141">
        <f>'príjmy '!G108</f>
        <v>-402840</v>
      </c>
      <c r="H8" s="771">
        <f>'príjmy '!H108</f>
        <v>1194500</v>
      </c>
      <c r="I8" s="403"/>
    </row>
    <row r="9" spans="1:9" ht="21" customHeight="1" x14ac:dyDescent="0.25">
      <c r="A9" s="770" t="s">
        <v>398</v>
      </c>
      <c r="B9" s="141">
        <f>'výdavky '!F5</f>
        <v>8262797.8000000007</v>
      </c>
      <c r="C9" s="141">
        <f>'výdavky '!J5</f>
        <v>940071.16000000015</v>
      </c>
      <c r="D9" s="141">
        <f>'výdavky '!N5</f>
        <v>6626100</v>
      </c>
      <c r="E9" s="141">
        <f>'výdavky '!R5</f>
        <v>5095339</v>
      </c>
      <c r="F9" s="141">
        <f>'výdavky '!V5</f>
        <v>5106239</v>
      </c>
      <c r="G9" s="141">
        <f>'výdavky '!Z5</f>
        <v>-1888222</v>
      </c>
      <c r="H9" s="771">
        <f>'výdavky '!AD5</f>
        <v>3218017</v>
      </c>
      <c r="I9" s="403"/>
    </row>
    <row r="10" spans="1:9" ht="21.75" customHeight="1" x14ac:dyDescent="0.25">
      <c r="A10" s="770" t="s">
        <v>379</v>
      </c>
      <c r="B10" s="141">
        <f t="shared" ref="B10:G10" si="2">B8-B9</f>
        <v>-6571682.6600000001</v>
      </c>
      <c r="C10" s="141">
        <f t="shared" si="2"/>
        <v>544227.08999999985</v>
      </c>
      <c r="D10" s="141">
        <f t="shared" si="2"/>
        <v>-3074100</v>
      </c>
      <c r="E10" s="141">
        <f t="shared" si="2"/>
        <v>-3497999</v>
      </c>
      <c r="F10" s="141">
        <f t="shared" si="2"/>
        <v>-3508899</v>
      </c>
      <c r="G10" s="141">
        <f t="shared" si="2"/>
        <v>1485382</v>
      </c>
      <c r="H10" s="771">
        <f t="shared" ref="H10" si="3">H8-H9</f>
        <v>-2023517</v>
      </c>
      <c r="I10" s="403"/>
    </row>
    <row r="11" spans="1:9" ht="18" x14ac:dyDescent="0.25">
      <c r="A11" s="770"/>
      <c r="B11" s="141"/>
      <c r="C11" s="141"/>
      <c r="D11" s="141"/>
      <c r="E11" s="141"/>
      <c r="F11" s="141"/>
      <c r="G11" s="141"/>
      <c r="H11" s="771"/>
      <c r="I11" s="403"/>
    </row>
    <row r="12" spans="1:9" ht="22.5" customHeight="1" x14ac:dyDescent="0.25">
      <c r="A12" s="770" t="s">
        <v>399</v>
      </c>
      <c r="B12" s="141">
        <f>'príjmy '!B138</f>
        <v>11914397.870000001</v>
      </c>
      <c r="C12" s="141">
        <f>'príjmy '!C138</f>
        <v>1474669.23</v>
      </c>
      <c r="D12" s="141">
        <f>'príjmy '!D138</f>
        <v>3675000</v>
      </c>
      <c r="E12" s="141">
        <f>'príjmy '!E138</f>
        <v>4625232</v>
      </c>
      <c r="F12" s="141">
        <f>'príjmy '!F138</f>
        <v>4625232</v>
      </c>
      <c r="G12" s="141">
        <f>'príjmy '!G138</f>
        <v>-1654280</v>
      </c>
      <c r="H12" s="771">
        <f>'príjmy '!H138</f>
        <v>2970952</v>
      </c>
      <c r="I12" s="403"/>
    </row>
    <row r="13" spans="1:9" ht="22.5" customHeight="1" x14ac:dyDescent="0.25">
      <c r="A13" s="770" t="s">
        <v>400</v>
      </c>
      <c r="B13" s="141">
        <f>'výdavky '!G5</f>
        <v>5587014.4400000004</v>
      </c>
      <c r="C13" s="141">
        <f>'výdavky '!K5</f>
        <v>226299.06</v>
      </c>
      <c r="D13" s="141">
        <f>'výdavky '!O5</f>
        <v>706500</v>
      </c>
      <c r="E13" s="141">
        <f>'výdavky '!S5</f>
        <v>706500</v>
      </c>
      <c r="F13" s="141">
        <f>'výdavky '!W5</f>
        <v>706500</v>
      </c>
      <c r="G13" s="141">
        <f>'výdavky '!AA5</f>
        <v>-130000</v>
      </c>
      <c r="H13" s="771">
        <f>'výdavky '!AE5</f>
        <v>576500</v>
      </c>
      <c r="I13" s="403"/>
    </row>
    <row r="14" spans="1:9" ht="18.75" thickBot="1" x14ac:dyDescent="0.3">
      <c r="A14" s="772" t="s">
        <v>379</v>
      </c>
      <c r="B14" s="144">
        <f t="shared" ref="B14:G14" si="4">B12-B13</f>
        <v>6327383.4300000006</v>
      </c>
      <c r="C14" s="144">
        <f t="shared" si="4"/>
        <v>1248370.17</v>
      </c>
      <c r="D14" s="144">
        <f t="shared" si="4"/>
        <v>2968500</v>
      </c>
      <c r="E14" s="144">
        <f t="shared" si="4"/>
        <v>3918732</v>
      </c>
      <c r="F14" s="144">
        <f t="shared" si="4"/>
        <v>3918732</v>
      </c>
      <c r="G14" s="144">
        <f t="shared" si="4"/>
        <v>-1524280</v>
      </c>
      <c r="H14" s="773">
        <f t="shared" ref="H14" si="5">H12-H13</f>
        <v>2394452</v>
      </c>
      <c r="I14" s="403"/>
    </row>
    <row r="15" spans="1:9" ht="13.5" thickBot="1" x14ac:dyDescent="0.25">
      <c r="A15" s="774"/>
      <c r="B15" s="288"/>
      <c r="C15" s="288"/>
      <c r="D15" s="288"/>
      <c r="E15" s="288"/>
      <c r="F15" s="288"/>
      <c r="G15" s="288"/>
      <c r="H15" s="775"/>
      <c r="I15" s="403"/>
    </row>
    <row r="16" spans="1:9" ht="22.5" customHeight="1" x14ac:dyDescent="0.3">
      <c r="A16" s="776" t="s">
        <v>130</v>
      </c>
      <c r="B16" s="292">
        <f t="shared" ref="B16:G17" si="6">B4+B8+B12</f>
        <v>32452369.080000002</v>
      </c>
      <c r="C16" s="292">
        <f t="shared" si="6"/>
        <v>22816593.720000003</v>
      </c>
      <c r="D16" s="292">
        <f t="shared" si="6"/>
        <v>27462120</v>
      </c>
      <c r="E16" s="292">
        <f t="shared" si="6"/>
        <v>26873664</v>
      </c>
      <c r="F16" s="292">
        <f t="shared" si="6"/>
        <v>26873664</v>
      </c>
      <c r="G16" s="292">
        <f t="shared" si="6"/>
        <v>-2070360</v>
      </c>
      <c r="H16" s="777">
        <f t="shared" ref="H16" si="7">H4+H8+H12</f>
        <v>24803304</v>
      </c>
      <c r="I16" s="403"/>
    </row>
    <row r="17" spans="1:9" ht="27.75" customHeight="1" thickBot="1" x14ac:dyDescent="0.35">
      <c r="A17" s="778" t="s">
        <v>383</v>
      </c>
      <c r="B17" s="376">
        <f t="shared" si="6"/>
        <v>31655830.93</v>
      </c>
      <c r="C17" s="376">
        <f t="shared" si="6"/>
        <v>19922027.479999997</v>
      </c>
      <c r="D17" s="376">
        <f t="shared" si="6"/>
        <v>27462120</v>
      </c>
      <c r="E17" s="376">
        <f t="shared" si="6"/>
        <v>26873664</v>
      </c>
      <c r="F17" s="376">
        <f t="shared" si="6"/>
        <v>26873664</v>
      </c>
      <c r="G17" s="376">
        <f t="shared" si="6"/>
        <v>-2441295</v>
      </c>
      <c r="H17" s="779">
        <f t="shared" ref="H17" si="8">H5+H9+H13</f>
        <v>24432369</v>
      </c>
      <c r="I17" s="403"/>
    </row>
    <row r="18" spans="1:9" ht="27" customHeight="1" thickBot="1" x14ac:dyDescent="0.35">
      <c r="A18" s="377" t="s">
        <v>384</v>
      </c>
      <c r="B18" s="378">
        <f>B16-B17</f>
        <v>796538.15000000224</v>
      </c>
      <c r="C18" s="378">
        <f t="shared" ref="C18:F18" si="9">C16-C17</f>
        <v>2894566.2400000058</v>
      </c>
      <c r="D18" s="378">
        <f t="shared" si="9"/>
        <v>0</v>
      </c>
      <c r="E18" s="378">
        <f t="shared" si="9"/>
        <v>0</v>
      </c>
      <c r="F18" s="378">
        <f t="shared" si="9"/>
        <v>0</v>
      </c>
      <c r="G18" s="378">
        <f>G16-G17</f>
        <v>370935</v>
      </c>
      <c r="H18" s="780">
        <f>H16-H17</f>
        <v>370935</v>
      </c>
      <c r="I18" s="403"/>
    </row>
    <row r="19" spans="1:9" x14ac:dyDescent="0.2">
      <c r="A19" s="781"/>
      <c r="B19" s="782"/>
      <c r="C19" s="782"/>
      <c r="D19" s="782"/>
      <c r="E19" s="782"/>
      <c r="F19" s="782"/>
      <c r="G19" s="782"/>
      <c r="H19" s="783"/>
      <c r="I19" s="403"/>
    </row>
    <row r="20" spans="1:9" ht="13.5" thickBot="1" x14ac:dyDescent="0.25">
      <c r="A20" s="781"/>
      <c r="B20" s="782"/>
      <c r="C20" s="782"/>
      <c r="D20" s="782"/>
      <c r="E20" s="782"/>
      <c r="F20" s="782"/>
      <c r="G20" s="782"/>
      <c r="H20" s="783"/>
      <c r="I20" s="403"/>
    </row>
    <row r="21" spans="1:9" ht="20.25" x14ac:dyDescent="0.3">
      <c r="A21" s="371" t="s">
        <v>424</v>
      </c>
      <c r="B21" s="372">
        <f t="shared" ref="B21:G22" si="10">B4+B8</f>
        <v>20537971.210000001</v>
      </c>
      <c r="C21" s="372">
        <f t="shared" si="10"/>
        <v>21341924.490000002</v>
      </c>
      <c r="D21" s="372">
        <f t="shared" si="10"/>
        <v>23787120</v>
      </c>
      <c r="E21" s="372">
        <f t="shared" si="10"/>
        <v>22248432</v>
      </c>
      <c r="F21" s="372">
        <f t="shared" si="10"/>
        <v>22248432</v>
      </c>
      <c r="G21" s="372">
        <f t="shared" si="10"/>
        <v>-416080</v>
      </c>
      <c r="H21" s="784">
        <f t="shared" ref="H21" si="11">H4+H8</f>
        <v>21832352</v>
      </c>
      <c r="I21" s="403"/>
    </row>
    <row r="22" spans="1:9" ht="21" thickBot="1" x14ac:dyDescent="0.35">
      <c r="A22" s="373" t="s">
        <v>425</v>
      </c>
      <c r="B22" s="293">
        <f t="shared" si="10"/>
        <v>26068816.489999998</v>
      </c>
      <c r="C22" s="293">
        <f t="shared" si="10"/>
        <v>19695728.419999998</v>
      </c>
      <c r="D22" s="293">
        <f t="shared" si="10"/>
        <v>26755620</v>
      </c>
      <c r="E22" s="293">
        <f t="shared" si="10"/>
        <v>26167164</v>
      </c>
      <c r="F22" s="293">
        <f t="shared" si="10"/>
        <v>26167164</v>
      </c>
      <c r="G22" s="293">
        <f t="shared" si="10"/>
        <v>-2311295</v>
      </c>
      <c r="H22" s="785">
        <f t="shared" ref="H22" si="12">H5+H9</f>
        <v>23855869</v>
      </c>
      <c r="I22" s="403"/>
    </row>
    <row r="23" spans="1:9" ht="21" thickBot="1" x14ac:dyDescent="0.35">
      <c r="A23" s="374" t="s">
        <v>411</v>
      </c>
      <c r="B23" s="375">
        <f t="shared" ref="B23:G23" si="13">B21-B22</f>
        <v>-5530845.2799999975</v>
      </c>
      <c r="C23" s="375">
        <f t="shared" si="13"/>
        <v>1646196.070000004</v>
      </c>
      <c r="D23" s="375">
        <f t="shared" si="13"/>
        <v>-2968500</v>
      </c>
      <c r="E23" s="375">
        <f t="shared" si="13"/>
        <v>-3918732</v>
      </c>
      <c r="F23" s="375">
        <f t="shared" si="13"/>
        <v>-3918732</v>
      </c>
      <c r="G23" s="375">
        <f t="shared" si="13"/>
        <v>1895215</v>
      </c>
      <c r="H23" s="786">
        <f t="shared" ref="H23" si="14">H21-H22</f>
        <v>-2023517</v>
      </c>
      <c r="I23" s="403"/>
    </row>
    <row r="24" spans="1:9" ht="18.75" thickBot="1" x14ac:dyDescent="0.3">
      <c r="A24" s="291"/>
    </row>
    <row r="25" spans="1:9" ht="48" thickBot="1" x14ac:dyDescent="0.3">
      <c r="A25" s="787" t="s">
        <v>421</v>
      </c>
      <c r="B25" s="395" t="s">
        <v>562</v>
      </c>
      <c r="C25" s="395" t="s">
        <v>591</v>
      </c>
      <c r="D25" s="395" t="s">
        <v>611</v>
      </c>
      <c r="E25" s="395" t="s">
        <v>652</v>
      </c>
      <c r="F25" s="395" t="s">
        <v>699</v>
      </c>
      <c r="G25" s="395" t="s">
        <v>700</v>
      </c>
      <c r="H25" s="395" t="s">
        <v>701</v>
      </c>
    </row>
    <row r="26" spans="1:9" ht="20.25" x14ac:dyDescent="0.3">
      <c r="A26" s="788" t="s">
        <v>5</v>
      </c>
      <c r="B26" s="761">
        <f>'príjmy '!B4</f>
        <v>10656311.780000001</v>
      </c>
      <c r="C26" s="761">
        <f>'príjmy '!C4</f>
        <v>10784185.029999999</v>
      </c>
      <c r="D26" s="761">
        <f>'príjmy '!D4</f>
        <v>11053000</v>
      </c>
      <c r="E26" s="761">
        <f>'príjmy '!E4</f>
        <v>11053000</v>
      </c>
      <c r="F26" s="761">
        <f>'príjmy '!F4</f>
        <v>11053000</v>
      </c>
      <c r="G26" s="761">
        <f>'príjmy '!G4</f>
        <v>-4500</v>
      </c>
      <c r="H26" s="761">
        <f>'príjmy '!H4</f>
        <v>11048500</v>
      </c>
    </row>
    <row r="27" spans="1:9" ht="20.25" x14ac:dyDescent="0.3">
      <c r="A27" s="789" t="s">
        <v>689</v>
      </c>
      <c r="B27" s="762">
        <f>'príjmy '!B18+'príjmy '!B30+'príjmy '!B53+'príjmy '!B109</f>
        <v>2724576.27</v>
      </c>
      <c r="C27" s="762">
        <f>'príjmy '!C18+'príjmy '!C30+'príjmy '!C53+'príjmy '!C109</f>
        <v>2394183.0000000005</v>
      </c>
      <c r="D27" s="762">
        <f>'príjmy '!D18+'príjmy '!D30+'príjmy '!D53+'príjmy '!D109</f>
        <v>2630450</v>
      </c>
      <c r="E27" s="762">
        <f>'príjmy '!E18+'príjmy '!E30+'príjmy '!E53+'príjmy '!E109</f>
        <v>2729150</v>
      </c>
      <c r="F27" s="762">
        <f>'príjmy '!F18+'príjmy '!F30+'príjmy '!F53+'príjmy '!F109</f>
        <v>2729150</v>
      </c>
      <c r="G27" s="762">
        <f>'príjmy '!G18+'príjmy '!G30+'príjmy '!G53+'príjmy '!G109</f>
        <v>83353</v>
      </c>
      <c r="H27" s="762">
        <f>'príjmy '!H18+'príjmy '!H30+'príjmy '!H53+'príjmy '!H109</f>
        <v>2812503</v>
      </c>
    </row>
    <row r="28" spans="1:9" ht="20.25" x14ac:dyDescent="0.3">
      <c r="A28" s="789" t="s">
        <v>690</v>
      </c>
      <c r="B28" s="762">
        <f>'príjmy '!B62+'príjmy '!B113</f>
        <v>7157083.1599999992</v>
      </c>
      <c r="C28" s="762">
        <f>'príjmy '!C62+'príjmy '!C113</f>
        <v>8163556.46</v>
      </c>
      <c r="D28" s="762">
        <f>'príjmy '!D62+'príjmy '!D113</f>
        <v>10103670</v>
      </c>
      <c r="E28" s="762">
        <f>'príjmy '!E62+'príjmy '!E113</f>
        <v>8466282</v>
      </c>
      <c r="F28" s="762">
        <f>'príjmy '!F62+'príjmy '!F113</f>
        <v>8466282</v>
      </c>
      <c r="G28" s="762">
        <f>'príjmy '!G62+'príjmy '!G113</f>
        <v>-494933</v>
      </c>
      <c r="H28" s="762">
        <f>'príjmy '!H62+'príjmy '!H113</f>
        <v>7971349</v>
      </c>
    </row>
    <row r="29" spans="1:9" ht="20.25" x14ac:dyDescent="0.3">
      <c r="A29" s="789" t="s">
        <v>691</v>
      </c>
      <c r="B29" s="762">
        <f>'príjmy '!B139+'príjmy '!B140+'príjmy '!B141+'príjmy '!B142+'príjmy '!B143+'príjmy '!B144</f>
        <v>557699.38</v>
      </c>
      <c r="C29" s="762">
        <f>'príjmy '!C139+'príjmy '!C140+'príjmy '!C141+'príjmy '!C142+'príjmy '!C143+'príjmy '!C144</f>
        <v>704886.17999999993</v>
      </c>
      <c r="D29" s="762">
        <f>'príjmy '!D139+'príjmy '!D140+'príjmy '!D141+'príjmy '!D142+'príjmy '!D143+'príjmy '!D144</f>
        <v>2125000</v>
      </c>
      <c r="E29" s="762">
        <f>'príjmy '!E139+'príjmy '!E140+'príjmy '!E141+'príjmy '!E142+'príjmy '!E143+'príjmy '!E144</f>
        <v>3061432</v>
      </c>
      <c r="F29" s="762">
        <f>'príjmy '!F139+'príjmy '!F140+'príjmy '!F141+'príjmy '!F142+'príjmy '!F143+'príjmy '!F144</f>
        <v>3061432</v>
      </c>
      <c r="G29" s="762">
        <f>'príjmy '!G139+'príjmy '!G140+'príjmy '!G141+'príjmy '!G142+'príjmy '!G143+'príjmy '!G144</f>
        <v>-1524280</v>
      </c>
      <c r="H29" s="762">
        <f>'príjmy '!H139+'príjmy '!H140+'príjmy '!H141+'príjmy '!H142+'príjmy '!H143+'príjmy '!H144</f>
        <v>1537152</v>
      </c>
    </row>
    <row r="30" spans="1:9" ht="20.25" x14ac:dyDescent="0.3">
      <c r="A30" s="789" t="s">
        <v>692</v>
      </c>
      <c r="B30" s="762">
        <f>'príjmy '!B145+'príjmy '!B146+'príjmy '!B147+'príjmy '!B148+'príjmy '!B149</f>
        <v>11356698.49</v>
      </c>
      <c r="C30" s="762">
        <f>'príjmy '!C145+'príjmy '!C146+'príjmy '!C147+'príjmy '!C148+'príjmy '!C149</f>
        <v>769783.05</v>
      </c>
      <c r="D30" s="762">
        <f>'príjmy '!D145+'príjmy '!D146+'príjmy '!D147+'príjmy '!D148+'príjmy '!D149</f>
        <v>1550000</v>
      </c>
      <c r="E30" s="762">
        <f>'príjmy '!E145+'príjmy '!E146+'príjmy '!E147+'príjmy '!E148+'príjmy '!E149</f>
        <v>1563800</v>
      </c>
      <c r="F30" s="762">
        <f>'príjmy '!F145+'príjmy '!F146+'príjmy '!F147+'príjmy '!F148+'príjmy '!F149</f>
        <v>1563800</v>
      </c>
      <c r="G30" s="762">
        <f>'príjmy '!G145+'príjmy '!G146+'príjmy '!G147+'príjmy '!G148+'príjmy '!G149</f>
        <v>-130000</v>
      </c>
      <c r="H30" s="762">
        <f>'príjmy '!H145+'príjmy '!H146+'príjmy '!H147+'príjmy '!H148+'príjmy '!H149</f>
        <v>1433800</v>
      </c>
    </row>
    <row r="31" spans="1:9" ht="20.25" x14ac:dyDescent="0.3">
      <c r="A31" s="789" t="s">
        <v>693</v>
      </c>
      <c r="B31" s="762">
        <f t="shared" ref="B31:H31" si="15">B5</f>
        <v>17806018.689999998</v>
      </c>
      <c r="C31" s="762">
        <f t="shared" si="15"/>
        <v>18755657.259999998</v>
      </c>
      <c r="D31" s="762">
        <f t="shared" si="15"/>
        <v>20129520</v>
      </c>
      <c r="E31" s="762">
        <f t="shared" si="15"/>
        <v>21071825</v>
      </c>
      <c r="F31" s="762">
        <f t="shared" si="15"/>
        <v>21060925</v>
      </c>
      <c r="G31" s="762">
        <f t="shared" si="15"/>
        <v>-423073</v>
      </c>
      <c r="H31" s="762">
        <f t="shared" si="15"/>
        <v>20637852</v>
      </c>
    </row>
    <row r="32" spans="1:9" ht="20.25" x14ac:dyDescent="0.3">
      <c r="A32" s="789" t="s">
        <v>694</v>
      </c>
      <c r="B32" s="762">
        <f t="shared" ref="B32:H32" si="16">B9</f>
        <v>8262797.8000000007</v>
      </c>
      <c r="C32" s="762">
        <f t="shared" si="16"/>
        <v>940071.16000000015</v>
      </c>
      <c r="D32" s="762">
        <f t="shared" si="16"/>
        <v>6626100</v>
      </c>
      <c r="E32" s="762">
        <f t="shared" si="16"/>
        <v>5095339</v>
      </c>
      <c r="F32" s="762">
        <f t="shared" si="16"/>
        <v>5106239</v>
      </c>
      <c r="G32" s="762">
        <f t="shared" si="16"/>
        <v>-1888222</v>
      </c>
      <c r="H32" s="762">
        <f t="shared" si="16"/>
        <v>3218017</v>
      </c>
    </row>
    <row r="33" spans="1:8" ht="21" thickBot="1" x14ac:dyDescent="0.35">
      <c r="A33" s="790" t="s">
        <v>695</v>
      </c>
      <c r="B33" s="763">
        <f t="shared" ref="B33:H33" si="17">B13</f>
        <v>5587014.4400000004</v>
      </c>
      <c r="C33" s="763">
        <f t="shared" si="17"/>
        <v>226299.06</v>
      </c>
      <c r="D33" s="763">
        <f t="shared" si="17"/>
        <v>706500</v>
      </c>
      <c r="E33" s="763">
        <f t="shared" si="17"/>
        <v>706500</v>
      </c>
      <c r="F33" s="763">
        <f t="shared" si="17"/>
        <v>706500</v>
      </c>
      <c r="G33" s="763">
        <f t="shared" si="17"/>
        <v>-130000</v>
      </c>
      <c r="H33" s="763">
        <f t="shared" si="17"/>
        <v>576500</v>
      </c>
    </row>
    <row r="34" spans="1:8" ht="16.5" thickBot="1" x14ac:dyDescent="0.3">
      <c r="A34" s="791"/>
      <c r="B34" s="782"/>
      <c r="C34" s="782"/>
      <c r="D34" s="792"/>
      <c r="E34" s="792"/>
      <c r="F34" s="792"/>
      <c r="G34" s="792"/>
      <c r="H34" s="793"/>
    </row>
    <row r="35" spans="1:8" ht="48" thickBot="1" x14ac:dyDescent="0.3">
      <c r="A35" s="794"/>
      <c r="B35" s="395" t="s">
        <v>562</v>
      </c>
      <c r="C35" s="395" t="s">
        <v>591</v>
      </c>
      <c r="D35" s="395" t="s">
        <v>611</v>
      </c>
      <c r="E35" s="395" t="s">
        <v>652</v>
      </c>
      <c r="F35" s="395" t="s">
        <v>699</v>
      </c>
      <c r="G35" s="395" t="s">
        <v>651</v>
      </c>
      <c r="H35" s="395" t="s">
        <v>652</v>
      </c>
    </row>
    <row r="36" spans="1:8" ht="20.25" x14ac:dyDescent="0.3">
      <c r="A36" s="758" t="s">
        <v>130</v>
      </c>
      <c r="B36" s="764">
        <f t="shared" ref="B36:F36" si="18">B26+B27+B28+B29+B30</f>
        <v>32452369.079999998</v>
      </c>
      <c r="C36" s="764">
        <f t="shared" si="18"/>
        <v>22816593.719999999</v>
      </c>
      <c r="D36" s="764">
        <f t="shared" si="18"/>
        <v>27462120</v>
      </c>
      <c r="E36" s="764">
        <f t="shared" si="18"/>
        <v>26873664</v>
      </c>
      <c r="F36" s="764">
        <f t="shared" si="18"/>
        <v>26873664</v>
      </c>
      <c r="G36" s="764">
        <f>G26+G27+G28+G29+G30</f>
        <v>-2070360</v>
      </c>
      <c r="H36" s="764">
        <f>H26+H27+H28+H29+H30</f>
        <v>24803304</v>
      </c>
    </row>
    <row r="37" spans="1:8" ht="20.25" x14ac:dyDescent="0.3">
      <c r="A37" s="759" t="s">
        <v>383</v>
      </c>
      <c r="B37" s="765">
        <f t="shared" ref="B37:H37" si="19">B31+B32+B33</f>
        <v>31655830.93</v>
      </c>
      <c r="C37" s="765">
        <f t="shared" si="19"/>
        <v>19922027.479999997</v>
      </c>
      <c r="D37" s="765">
        <f t="shared" si="19"/>
        <v>27462120</v>
      </c>
      <c r="E37" s="765">
        <f t="shared" si="19"/>
        <v>26873664</v>
      </c>
      <c r="F37" s="765">
        <f t="shared" si="19"/>
        <v>26873664</v>
      </c>
      <c r="G37" s="765">
        <f t="shared" si="19"/>
        <v>-2441295</v>
      </c>
      <c r="H37" s="765">
        <f t="shared" si="19"/>
        <v>24432369</v>
      </c>
    </row>
    <row r="38" spans="1:8" ht="21" thickBot="1" x14ac:dyDescent="0.35">
      <c r="A38" s="760" t="s">
        <v>384</v>
      </c>
      <c r="B38" s="766">
        <f t="shared" ref="B38:H38" si="20">B36-B37</f>
        <v>796538.14999999851</v>
      </c>
      <c r="C38" s="766">
        <f t="shared" si="20"/>
        <v>2894566.2400000021</v>
      </c>
      <c r="D38" s="766">
        <f t="shared" si="20"/>
        <v>0</v>
      </c>
      <c r="E38" s="766">
        <f t="shared" si="20"/>
        <v>0</v>
      </c>
      <c r="F38" s="766">
        <f t="shared" si="20"/>
        <v>0</v>
      </c>
      <c r="G38" s="766">
        <f t="shared" si="20"/>
        <v>370935</v>
      </c>
      <c r="H38" s="766">
        <f t="shared" si="20"/>
        <v>370935</v>
      </c>
    </row>
    <row r="49" ht="58.5" customHeight="1" x14ac:dyDescent="0.2"/>
  </sheetData>
  <sheetProtection selectLockedCells="1" selectUnlockedCells="1"/>
  <mergeCells count="1">
    <mergeCell ref="A1:H1"/>
  </mergeCells>
  <phoneticPr fontId="0" type="noConversion"/>
  <pageMargins left="0" right="0" top="0" bottom="0" header="0.51181102362204722" footer="0.51181102362204722"/>
  <pageSetup paperSize="9" scale="55" firstPageNumber="0" fitToWidth="0" fitToHeight="0" orientation="landscape" verticalDpi="30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60"/>
  <sheetViews>
    <sheetView workbookViewId="0">
      <pane ySplit="2" topLeftCell="A117" activePane="bottomLeft" state="frozen"/>
      <selection pane="bottomLeft" sqref="A1:F1"/>
    </sheetView>
  </sheetViews>
  <sheetFormatPr defaultRowHeight="15" x14ac:dyDescent="0.25"/>
  <cols>
    <col min="1" max="1" width="49.7109375" customWidth="1"/>
    <col min="2" max="3" width="12.85546875" customWidth="1"/>
    <col min="4" max="4" width="12.85546875" style="1" customWidth="1"/>
    <col min="5" max="5" width="18.140625" style="1" bestFit="1" customWidth="1"/>
    <col min="6" max="6" width="16" style="1" customWidth="1"/>
  </cols>
  <sheetData>
    <row r="1" spans="1:9" ht="16.5" customHeight="1" thickBot="1" x14ac:dyDescent="0.3">
      <c r="A1" s="863" t="s">
        <v>393</v>
      </c>
      <c r="B1" s="863"/>
      <c r="C1" s="863"/>
      <c r="D1" s="863"/>
      <c r="E1" s="863"/>
      <c r="F1" s="863"/>
    </row>
    <row r="2" spans="1:9" ht="15.75" thickBot="1" x14ac:dyDescent="0.3">
      <c r="A2" s="2"/>
      <c r="B2" s="3" t="s">
        <v>0</v>
      </c>
      <c r="C2" s="3" t="s">
        <v>1</v>
      </c>
      <c r="D2" s="3" t="s">
        <v>2</v>
      </c>
      <c r="E2" s="3" t="s">
        <v>390</v>
      </c>
      <c r="F2" s="4" t="s">
        <v>3</v>
      </c>
    </row>
    <row r="3" spans="1:9" ht="16.5" thickBot="1" x14ac:dyDescent="0.3">
      <c r="A3" s="5" t="s">
        <v>4</v>
      </c>
      <c r="B3" s="6">
        <f>B4+B15</f>
        <v>10611235.030000001</v>
      </c>
      <c r="C3" s="7">
        <f>C4+C15</f>
        <v>10916798.300000001</v>
      </c>
      <c r="D3" s="7">
        <f>D4+D15</f>
        <v>11688460</v>
      </c>
      <c r="E3" s="7">
        <v>11192555</v>
      </c>
      <c r="F3" s="7">
        <f>F4+F15</f>
        <v>11690737</v>
      </c>
    </row>
    <row r="4" spans="1:9" x14ac:dyDescent="0.25">
      <c r="A4" s="8" t="s">
        <v>5</v>
      </c>
      <c r="B4" s="9">
        <f>B5+B7+B9</f>
        <v>5754962.3000000007</v>
      </c>
      <c r="C4" s="10">
        <f>C5+C7+C9</f>
        <v>6416067.8399999999</v>
      </c>
      <c r="D4" s="10">
        <f>D5+D7+D9</f>
        <v>6967545</v>
      </c>
      <c r="E4" s="10">
        <v>6770079</v>
      </c>
      <c r="F4" s="10">
        <f>F5+F7+F9</f>
        <v>6809308</v>
      </c>
    </row>
    <row r="5" spans="1:9" x14ac:dyDescent="0.25">
      <c r="A5" s="11" t="s">
        <v>6</v>
      </c>
      <c r="B5" s="12">
        <f>SUM(B6)</f>
        <v>4489948.6500000004</v>
      </c>
      <c r="C5" s="13">
        <f>SUM(C6)</f>
        <v>5134478.62</v>
      </c>
      <c r="D5" s="13">
        <f>SUM(D6)</f>
        <v>5356545</v>
      </c>
      <c r="E5" s="13">
        <v>5198054</v>
      </c>
      <c r="F5" s="12">
        <f>SUM(F6)</f>
        <v>5177308</v>
      </c>
    </row>
    <row r="6" spans="1:9" x14ac:dyDescent="0.25">
      <c r="A6" s="14" t="s">
        <v>7</v>
      </c>
      <c r="B6" s="15">
        <v>4489948.6500000004</v>
      </c>
      <c r="C6" s="16">
        <v>5134478.62</v>
      </c>
      <c r="D6" s="16">
        <v>5356545</v>
      </c>
      <c r="E6" s="16">
        <v>5198054</v>
      </c>
      <c r="F6" s="17">
        <v>5177308</v>
      </c>
      <c r="G6" s="18"/>
      <c r="H6" s="19"/>
      <c r="I6" s="19"/>
    </row>
    <row r="7" spans="1:9" x14ac:dyDescent="0.25">
      <c r="A7" s="20" t="s">
        <v>8</v>
      </c>
      <c r="B7" s="21">
        <f>SUM(B8)</f>
        <v>730988.65</v>
      </c>
      <c r="C7" s="13">
        <f>SUM(C8)</f>
        <v>728087.41</v>
      </c>
      <c r="D7" s="13">
        <f>SUM(D8)</f>
        <v>810000</v>
      </c>
      <c r="E7" s="13">
        <v>801388</v>
      </c>
      <c r="F7" s="12">
        <f>SUM(F8)</f>
        <v>815000</v>
      </c>
      <c r="G7" s="19"/>
      <c r="H7" s="19"/>
      <c r="I7" s="19"/>
    </row>
    <row r="8" spans="1:9" x14ac:dyDescent="0.25">
      <c r="A8" s="22" t="s">
        <v>9</v>
      </c>
      <c r="B8" s="15">
        <v>730988.65</v>
      </c>
      <c r="C8" s="16">
        <v>728087.41</v>
      </c>
      <c r="D8" s="16">
        <v>810000</v>
      </c>
      <c r="E8" s="16">
        <v>801388</v>
      </c>
      <c r="F8" s="17">
        <v>815000</v>
      </c>
      <c r="G8" s="154"/>
      <c r="H8" s="19"/>
      <c r="I8" s="19"/>
    </row>
    <row r="9" spans="1:9" x14ac:dyDescent="0.25">
      <c r="A9" s="20" t="s">
        <v>10</v>
      </c>
      <c r="B9" s="21">
        <f>SUM(B10:B14)</f>
        <v>534025</v>
      </c>
      <c r="C9" s="13">
        <f>SUM(C10:C14)</f>
        <v>553501.80999999994</v>
      </c>
      <c r="D9" s="13">
        <f>SUM(D10:D14)</f>
        <v>801000</v>
      </c>
      <c r="E9" s="13">
        <v>770637</v>
      </c>
      <c r="F9" s="12">
        <f>SUM(F10:F14)</f>
        <v>817000</v>
      </c>
      <c r="G9" s="19"/>
      <c r="H9" s="19"/>
      <c r="I9" s="19"/>
    </row>
    <row r="10" spans="1:9" x14ac:dyDescent="0.25">
      <c r="A10" s="24" t="s">
        <v>11</v>
      </c>
      <c r="B10" s="25">
        <v>12240</v>
      </c>
      <c r="C10" s="26">
        <v>11638.67</v>
      </c>
      <c r="D10" s="26">
        <v>19000</v>
      </c>
      <c r="E10" s="26">
        <v>19482</v>
      </c>
      <c r="F10" s="26">
        <v>19000</v>
      </c>
      <c r="G10" s="19"/>
      <c r="H10" s="19"/>
      <c r="I10" s="19"/>
    </row>
    <row r="11" spans="1:9" x14ac:dyDescent="0.25">
      <c r="A11" s="24" t="s">
        <v>12</v>
      </c>
      <c r="B11" s="25">
        <v>21788</v>
      </c>
      <c r="C11" s="26">
        <v>21117.64</v>
      </c>
      <c r="D11" s="26">
        <v>22000</v>
      </c>
      <c r="E11" s="26">
        <v>22332</v>
      </c>
      <c r="F11" s="26">
        <v>27000</v>
      </c>
      <c r="G11" s="19"/>
      <c r="H11" s="19"/>
      <c r="I11" s="19"/>
    </row>
    <row r="12" spans="1:9" x14ac:dyDescent="0.25">
      <c r="A12" s="24" t="s">
        <v>13</v>
      </c>
      <c r="B12" s="25">
        <v>30230</v>
      </c>
      <c r="C12" s="26">
        <v>32337.03</v>
      </c>
      <c r="D12" s="26">
        <v>40000</v>
      </c>
      <c r="E12" s="26">
        <v>48023</v>
      </c>
      <c r="F12" s="26">
        <v>46000</v>
      </c>
      <c r="G12" s="19"/>
      <c r="H12" s="19"/>
      <c r="I12" s="19"/>
    </row>
    <row r="13" spans="1:9" x14ac:dyDescent="0.25">
      <c r="A13" s="24" t="s">
        <v>14</v>
      </c>
      <c r="B13" s="25">
        <v>353791</v>
      </c>
      <c r="C13" s="26">
        <v>382370.97</v>
      </c>
      <c r="D13" s="26">
        <v>580000</v>
      </c>
      <c r="E13" s="26">
        <v>567850</v>
      </c>
      <c r="F13" s="23">
        <v>580000</v>
      </c>
      <c r="G13" s="154"/>
      <c r="H13" s="19"/>
      <c r="I13" s="19"/>
    </row>
    <row r="14" spans="1:9" x14ac:dyDescent="0.25">
      <c r="A14" s="24" t="s">
        <v>15</v>
      </c>
      <c r="B14" s="27">
        <v>115976</v>
      </c>
      <c r="C14" s="26">
        <v>106037.5</v>
      </c>
      <c r="D14" s="26">
        <v>140000</v>
      </c>
      <c r="E14" s="26">
        <v>112950</v>
      </c>
      <c r="F14" s="28">
        <v>145000</v>
      </c>
      <c r="G14" s="19"/>
      <c r="H14" s="19"/>
      <c r="I14" s="19"/>
    </row>
    <row r="15" spans="1:9" x14ac:dyDescent="0.25">
      <c r="A15" s="29" t="s">
        <v>16</v>
      </c>
      <c r="B15" s="30">
        <f>B16+B28+B55+B65</f>
        <v>4856272.7300000004</v>
      </c>
      <c r="C15" s="30">
        <f>C16+C28+C55+C65</f>
        <v>4500730.46</v>
      </c>
      <c r="D15" s="31">
        <f>D16+D28+D55+D65</f>
        <v>4720915</v>
      </c>
      <c r="E15" s="31">
        <v>4422476</v>
      </c>
      <c r="F15" s="31">
        <f>F16+F28+F55+F65</f>
        <v>4881429</v>
      </c>
      <c r="G15" s="19"/>
      <c r="H15" s="19"/>
      <c r="I15" s="19"/>
    </row>
    <row r="16" spans="1:9" x14ac:dyDescent="0.25">
      <c r="A16" s="11" t="s">
        <v>17</v>
      </c>
      <c r="B16" s="12">
        <f>SUM(B17:B27)</f>
        <v>913359</v>
      </c>
      <c r="C16" s="13">
        <f>SUM(C17:C27)</f>
        <v>741384.84999999986</v>
      </c>
      <c r="D16" s="13">
        <f>SUM(D17:D27)</f>
        <v>709500</v>
      </c>
      <c r="E16" s="13">
        <v>666551</v>
      </c>
      <c r="F16" s="12">
        <f>SUM(F17:F27)</f>
        <v>741354</v>
      </c>
      <c r="G16" s="19"/>
      <c r="H16" s="19"/>
      <c r="I16" s="19"/>
    </row>
    <row r="17" spans="1:9" x14ac:dyDescent="0.25">
      <c r="A17" s="14" t="s">
        <v>18</v>
      </c>
      <c r="B17" s="25">
        <v>58794</v>
      </c>
      <c r="C17" s="26">
        <v>61567.88</v>
      </c>
      <c r="D17" s="26">
        <v>70000</v>
      </c>
      <c r="E17" s="26">
        <v>59299</v>
      </c>
      <c r="F17" s="32">
        <v>69000</v>
      </c>
      <c r="G17" s="19"/>
      <c r="H17" s="19"/>
      <c r="I17" s="19"/>
    </row>
    <row r="18" spans="1:9" x14ac:dyDescent="0.25">
      <c r="A18" s="14" t="s">
        <v>19</v>
      </c>
      <c r="B18" s="25">
        <v>232206</v>
      </c>
      <c r="C18" s="26">
        <v>60374.58</v>
      </c>
      <c r="D18" s="26">
        <v>21500</v>
      </c>
      <c r="E18" s="26">
        <v>24760</v>
      </c>
      <c r="F18" s="32">
        <v>7640</v>
      </c>
      <c r="G18" s="19"/>
      <c r="H18" s="19"/>
      <c r="I18" s="19"/>
    </row>
    <row r="19" spans="1:9" x14ac:dyDescent="0.25">
      <c r="A19" s="14" t="s">
        <v>20</v>
      </c>
      <c r="B19" s="25">
        <v>1481</v>
      </c>
      <c r="C19" s="26">
        <v>1539.87</v>
      </c>
      <c r="D19" s="26">
        <v>1500</v>
      </c>
      <c r="E19" s="26">
        <v>1407</v>
      </c>
      <c r="F19" s="32">
        <v>1400</v>
      </c>
      <c r="G19" s="19"/>
      <c r="H19" s="19"/>
      <c r="I19" s="19"/>
    </row>
    <row r="20" spans="1:9" x14ac:dyDescent="0.25">
      <c r="A20" s="14" t="s">
        <v>21</v>
      </c>
      <c r="B20" s="25">
        <v>441537</v>
      </c>
      <c r="C20" s="26">
        <v>438184.47</v>
      </c>
      <c r="D20" s="26">
        <v>440000</v>
      </c>
      <c r="E20" s="26">
        <v>398986</v>
      </c>
      <c r="F20" s="32">
        <v>450100</v>
      </c>
      <c r="G20" s="19"/>
      <c r="H20" s="19"/>
      <c r="I20" s="19"/>
    </row>
    <row r="21" spans="1:9" x14ac:dyDescent="0.25">
      <c r="A21" s="14" t="s">
        <v>22</v>
      </c>
      <c r="B21" s="25">
        <v>58904</v>
      </c>
      <c r="C21" s="26">
        <v>66439.460000000006</v>
      </c>
      <c r="D21" s="26">
        <v>60000</v>
      </c>
      <c r="E21" s="26">
        <v>44754</v>
      </c>
      <c r="F21" s="32">
        <v>44500</v>
      </c>
      <c r="G21" s="19"/>
      <c r="H21" s="19"/>
      <c r="I21" s="19"/>
    </row>
    <row r="22" spans="1:9" x14ac:dyDescent="0.25">
      <c r="A22" s="14" t="s">
        <v>23</v>
      </c>
      <c r="B22" s="25">
        <v>68994</v>
      </c>
      <c r="C22" s="26">
        <v>56914.62</v>
      </c>
      <c r="D22" s="26">
        <v>60000</v>
      </c>
      <c r="E22" s="26">
        <v>73634</v>
      </c>
      <c r="F22" s="32">
        <v>65300</v>
      </c>
      <c r="G22" s="19"/>
      <c r="H22" s="19"/>
      <c r="I22" s="19"/>
    </row>
    <row r="23" spans="1:9" x14ac:dyDescent="0.25">
      <c r="A23" s="14" t="s">
        <v>24</v>
      </c>
      <c r="B23" s="25">
        <v>5332</v>
      </c>
      <c r="C23" s="26">
        <v>5331.96</v>
      </c>
      <c r="D23" s="26">
        <v>5500</v>
      </c>
      <c r="E23" s="26">
        <v>5332</v>
      </c>
      <c r="F23" s="32">
        <v>5982</v>
      </c>
      <c r="G23" s="19"/>
      <c r="H23" s="19"/>
      <c r="I23" s="19"/>
    </row>
    <row r="24" spans="1:9" x14ac:dyDescent="0.25">
      <c r="A24" s="14" t="s">
        <v>25</v>
      </c>
      <c r="B24" s="25">
        <v>16480</v>
      </c>
      <c r="C24" s="26">
        <v>20030.12</v>
      </c>
      <c r="D24" s="26">
        <v>21000</v>
      </c>
      <c r="E24" s="26">
        <v>16675</v>
      </c>
      <c r="F24" s="32">
        <v>21000</v>
      </c>
      <c r="G24" s="19"/>
      <c r="H24" s="19"/>
      <c r="I24" s="19"/>
    </row>
    <row r="25" spans="1:9" x14ac:dyDescent="0.25">
      <c r="A25" s="14" t="s">
        <v>26</v>
      </c>
      <c r="B25" s="25">
        <v>19605</v>
      </c>
      <c r="C25" s="26">
        <v>22524.68</v>
      </c>
      <c r="D25" s="26">
        <v>20000</v>
      </c>
      <c r="E25" s="26">
        <v>31206</v>
      </c>
      <c r="F25" s="32">
        <v>23432</v>
      </c>
      <c r="G25" s="19"/>
      <c r="H25" s="19"/>
      <c r="I25" s="19"/>
    </row>
    <row r="26" spans="1:9" x14ac:dyDescent="0.25">
      <c r="A26" s="14" t="s">
        <v>27</v>
      </c>
      <c r="B26" s="25"/>
      <c r="C26" s="26"/>
      <c r="D26" s="26"/>
      <c r="E26" s="26"/>
      <c r="F26" s="32">
        <v>45000</v>
      </c>
      <c r="G26" s="19"/>
      <c r="H26" s="19"/>
      <c r="I26" s="19"/>
    </row>
    <row r="27" spans="1:9" x14ac:dyDescent="0.25">
      <c r="A27" s="22" t="s">
        <v>28</v>
      </c>
      <c r="B27" s="27">
        <v>10026</v>
      </c>
      <c r="C27" s="16">
        <v>8477.2099999999991</v>
      </c>
      <c r="D27" s="16">
        <v>10000</v>
      </c>
      <c r="E27" s="16">
        <v>11498</v>
      </c>
      <c r="F27" s="33">
        <v>8000</v>
      </c>
      <c r="G27" s="19"/>
      <c r="H27" s="19"/>
      <c r="I27" s="19"/>
    </row>
    <row r="28" spans="1:9" x14ac:dyDescent="0.25">
      <c r="A28" s="11" t="s">
        <v>29</v>
      </c>
      <c r="B28" s="21">
        <f>SUM(B29:B54)</f>
        <v>423158.39</v>
      </c>
      <c r="C28" s="13">
        <f>SUM(C29:C54)</f>
        <v>422010.56999999989</v>
      </c>
      <c r="D28" s="13">
        <f>SUM(D29:D54)</f>
        <v>421220</v>
      </c>
      <c r="E28" s="13">
        <v>328110</v>
      </c>
      <c r="F28" s="12">
        <f>SUM(F29:F54)</f>
        <v>466220</v>
      </c>
      <c r="G28" s="19"/>
      <c r="H28" s="19"/>
      <c r="I28" s="19"/>
    </row>
    <row r="29" spans="1:9" x14ac:dyDescent="0.25">
      <c r="A29" s="14" t="s">
        <v>30</v>
      </c>
      <c r="B29" s="25">
        <v>213570.5</v>
      </c>
      <c r="C29" s="26">
        <v>201861.5</v>
      </c>
      <c r="D29" s="26">
        <v>210000</v>
      </c>
      <c r="E29" s="26">
        <v>136694</v>
      </c>
      <c r="F29" s="34">
        <v>160000</v>
      </c>
      <c r="G29" s="154"/>
      <c r="H29" s="19"/>
      <c r="I29" s="19"/>
    </row>
    <row r="30" spans="1:9" x14ac:dyDescent="0.25">
      <c r="A30" s="14" t="s">
        <v>31</v>
      </c>
      <c r="B30" s="25">
        <v>15550</v>
      </c>
      <c r="C30" s="26">
        <v>20652.810000000001</v>
      </c>
      <c r="D30" s="26">
        <v>20000</v>
      </c>
      <c r="E30" s="26">
        <v>16818</v>
      </c>
      <c r="F30" s="35">
        <v>35000</v>
      </c>
      <c r="G30" s="19"/>
      <c r="H30" s="19"/>
      <c r="I30" s="19"/>
    </row>
    <row r="31" spans="1:9" x14ac:dyDescent="0.25">
      <c r="A31" s="14" t="s">
        <v>32</v>
      </c>
      <c r="B31" s="25">
        <v>2749.5</v>
      </c>
      <c r="C31" s="26">
        <v>2974.5</v>
      </c>
      <c r="D31" s="26">
        <v>3300</v>
      </c>
      <c r="E31" s="26">
        <v>3136</v>
      </c>
      <c r="F31" s="26">
        <v>5000</v>
      </c>
      <c r="G31" s="19"/>
      <c r="H31" s="19"/>
      <c r="I31" s="19"/>
    </row>
    <row r="32" spans="1:9" x14ac:dyDescent="0.25">
      <c r="A32" s="14" t="s">
        <v>33</v>
      </c>
      <c r="B32" s="25">
        <v>1233</v>
      </c>
      <c r="C32" s="26">
        <v>1359</v>
      </c>
      <c r="D32" s="26">
        <v>1300</v>
      </c>
      <c r="E32" s="26">
        <v>1435</v>
      </c>
      <c r="F32" s="26">
        <v>2000</v>
      </c>
      <c r="G32" s="19"/>
      <c r="H32" s="19"/>
      <c r="I32" s="19"/>
    </row>
    <row r="33" spans="1:9" x14ac:dyDescent="0.25">
      <c r="A33" s="14" t="s">
        <v>34</v>
      </c>
      <c r="B33" s="25">
        <v>3500</v>
      </c>
      <c r="C33" s="26">
        <v>1783</v>
      </c>
      <c r="D33" s="26">
        <v>2500</v>
      </c>
      <c r="E33" s="26">
        <v>1048</v>
      </c>
      <c r="F33" s="26">
        <v>2000</v>
      </c>
      <c r="G33" s="19"/>
      <c r="H33" s="19"/>
      <c r="I33" s="19"/>
    </row>
    <row r="34" spans="1:9" x14ac:dyDescent="0.25">
      <c r="A34" s="14" t="s">
        <v>35</v>
      </c>
      <c r="B34" s="25">
        <v>16632</v>
      </c>
      <c r="C34" s="26">
        <v>17708</v>
      </c>
      <c r="D34" s="26">
        <v>18000</v>
      </c>
      <c r="E34" s="26">
        <v>21324</v>
      </c>
      <c r="F34" s="26">
        <v>23000</v>
      </c>
      <c r="G34" s="19"/>
      <c r="H34" s="19"/>
      <c r="I34" s="19"/>
    </row>
    <row r="35" spans="1:9" x14ac:dyDescent="0.25">
      <c r="A35" s="14" t="s">
        <v>36</v>
      </c>
      <c r="B35" s="25">
        <v>42143.99</v>
      </c>
      <c r="C35" s="26">
        <v>26847.57</v>
      </c>
      <c r="D35" s="26">
        <v>20000</v>
      </c>
      <c r="E35" s="26">
        <v>24953</v>
      </c>
      <c r="F35" s="35">
        <v>60000</v>
      </c>
      <c r="G35" s="19"/>
      <c r="H35" s="19"/>
      <c r="I35" s="19"/>
    </row>
    <row r="36" spans="1:9" x14ac:dyDescent="0.25">
      <c r="A36" s="14" t="s">
        <v>37</v>
      </c>
      <c r="B36" s="25"/>
      <c r="C36" s="26">
        <v>4827</v>
      </c>
      <c r="D36" s="26"/>
      <c r="E36" s="26">
        <v>0</v>
      </c>
      <c r="F36" s="26"/>
      <c r="G36" s="19"/>
      <c r="H36" s="19"/>
      <c r="I36" s="19"/>
    </row>
    <row r="37" spans="1:9" x14ac:dyDescent="0.25">
      <c r="A37" s="14" t="s">
        <v>38</v>
      </c>
      <c r="B37" s="25">
        <v>10957.68</v>
      </c>
      <c r="C37" s="26">
        <v>12607.72</v>
      </c>
      <c r="D37" s="26">
        <v>13000</v>
      </c>
      <c r="E37" s="26">
        <v>10746</v>
      </c>
      <c r="F37" s="26">
        <v>14000</v>
      </c>
      <c r="G37" s="19"/>
      <c r="H37" s="19"/>
      <c r="I37" s="19"/>
    </row>
    <row r="38" spans="1:9" x14ac:dyDescent="0.25">
      <c r="A38" s="14" t="s">
        <v>39</v>
      </c>
      <c r="B38" s="25">
        <v>5151.91</v>
      </c>
      <c r="C38" s="36">
        <v>9754.7199999999993</v>
      </c>
      <c r="D38" s="36">
        <v>10000</v>
      </c>
      <c r="E38" s="36">
        <v>3844</v>
      </c>
      <c r="F38" s="35">
        <v>10000</v>
      </c>
      <c r="G38" s="19"/>
      <c r="H38" s="19"/>
      <c r="I38" s="19"/>
    </row>
    <row r="39" spans="1:9" x14ac:dyDescent="0.25">
      <c r="A39" s="14" t="s">
        <v>40</v>
      </c>
      <c r="B39" s="25">
        <v>1128</v>
      </c>
      <c r="C39" s="26">
        <v>92.5</v>
      </c>
      <c r="D39" s="26">
        <v>0</v>
      </c>
      <c r="E39" s="26">
        <v>200</v>
      </c>
      <c r="F39" s="26">
        <v>0</v>
      </c>
      <c r="G39" s="19"/>
      <c r="H39" s="19"/>
      <c r="I39" s="19"/>
    </row>
    <row r="40" spans="1:9" x14ac:dyDescent="0.25">
      <c r="A40" s="37" t="s">
        <v>41</v>
      </c>
      <c r="B40" s="25">
        <v>17579.759999999998</v>
      </c>
      <c r="C40" s="26">
        <v>17662.91</v>
      </c>
      <c r="D40" s="26">
        <v>19920</v>
      </c>
      <c r="E40" s="26">
        <v>17293</v>
      </c>
      <c r="F40" s="26">
        <v>19920</v>
      </c>
      <c r="G40" s="19"/>
      <c r="H40" s="19"/>
      <c r="I40" s="19"/>
    </row>
    <row r="41" spans="1:9" x14ac:dyDescent="0.25">
      <c r="A41" s="37" t="s">
        <v>42</v>
      </c>
      <c r="B41" s="25">
        <v>23676</v>
      </c>
      <c r="C41" s="26">
        <v>39433.56</v>
      </c>
      <c r="D41" s="26">
        <v>40000</v>
      </c>
      <c r="E41" s="26">
        <v>32993</v>
      </c>
      <c r="F41" s="26">
        <v>40000</v>
      </c>
      <c r="G41" s="19"/>
      <c r="H41" s="19"/>
      <c r="I41" s="19"/>
    </row>
    <row r="42" spans="1:9" x14ac:dyDescent="0.25">
      <c r="A42" s="14" t="s">
        <v>43</v>
      </c>
      <c r="B42" s="25">
        <v>0</v>
      </c>
      <c r="C42" s="26"/>
      <c r="D42" s="26"/>
      <c r="E42" s="26">
        <v>10052</v>
      </c>
      <c r="F42" s="26"/>
      <c r="G42" s="19"/>
      <c r="H42" s="19"/>
      <c r="I42" s="19"/>
    </row>
    <row r="43" spans="1:9" x14ac:dyDescent="0.25">
      <c r="A43" s="37" t="s">
        <v>44</v>
      </c>
      <c r="B43" s="25">
        <v>49299.14</v>
      </c>
      <c r="C43" s="26">
        <v>37202</v>
      </c>
      <c r="D43" s="26">
        <v>40000</v>
      </c>
      <c r="E43" s="26">
        <v>26037</v>
      </c>
      <c r="F43" s="26">
        <v>20000</v>
      </c>
      <c r="G43" s="19"/>
      <c r="H43" s="19"/>
      <c r="I43" s="19"/>
    </row>
    <row r="44" spans="1:9" x14ac:dyDescent="0.25">
      <c r="A44" s="37" t="s">
        <v>45</v>
      </c>
      <c r="B44" s="25"/>
      <c r="C44" s="26"/>
      <c r="D44" s="26"/>
      <c r="E44" s="26"/>
      <c r="F44" s="26">
        <v>40000</v>
      </c>
      <c r="G44" s="19"/>
      <c r="H44" s="19"/>
      <c r="I44" s="19"/>
    </row>
    <row r="45" spans="1:9" x14ac:dyDescent="0.25">
      <c r="A45" s="37" t="s">
        <v>46</v>
      </c>
      <c r="B45" s="25"/>
      <c r="C45" s="26"/>
      <c r="D45" s="26"/>
      <c r="E45" s="26"/>
      <c r="F45" s="26">
        <v>14500</v>
      </c>
      <c r="G45" s="19"/>
      <c r="H45" s="19"/>
      <c r="I45" s="19"/>
    </row>
    <row r="46" spans="1:9" x14ac:dyDescent="0.25">
      <c r="A46" s="37" t="s">
        <v>47</v>
      </c>
      <c r="B46" s="25"/>
      <c r="C46" s="26"/>
      <c r="D46" s="26"/>
      <c r="E46" s="26"/>
      <c r="F46" s="26">
        <v>2000</v>
      </c>
      <c r="G46" s="19"/>
      <c r="H46" s="19"/>
      <c r="I46" s="19"/>
    </row>
    <row r="47" spans="1:9" x14ac:dyDescent="0.25">
      <c r="A47" s="37" t="s">
        <v>48</v>
      </c>
      <c r="B47" s="25"/>
      <c r="C47" s="26"/>
      <c r="D47" s="26"/>
      <c r="E47" s="26"/>
      <c r="F47" s="26">
        <v>1000</v>
      </c>
      <c r="G47" s="19"/>
      <c r="H47" s="19"/>
      <c r="I47" s="19"/>
    </row>
    <row r="48" spans="1:9" x14ac:dyDescent="0.25">
      <c r="A48" s="37" t="s">
        <v>49</v>
      </c>
      <c r="B48" s="25"/>
      <c r="C48" s="26"/>
      <c r="D48" s="26"/>
      <c r="E48" s="26"/>
      <c r="F48" s="26">
        <v>500</v>
      </c>
      <c r="G48" s="19"/>
      <c r="H48" s="19"/>
      <c r="I48" s="19"/>
    </row>
    <row r="49" spans="1:9" x14ac:dyDescent="0.25">
      <c r="A49" s="37" t="s">
        <v>50</v>
      </c>
      <c r="B49" s="25">
        <v>2079.3200000000002</v>
      </c>
      <c r="C49" s="26">
        <v>1872.02</v>
      </c>
      <c r="D49" s="26">
        <v>2000</v>
      </c>
      <c r="E49" s="26">
        <v>1569</v>
      </c>
      <c r="F49" s="26">
        <v>1500</v>
      </c>
      <c r="G49" s="19"/>
      <c r="H49" s="19"/>
      <c r="I49" s="19"/>
    </row>
    <row r="50" spans="1:9" x14ac:dyDescent="0.25">
      <c r="A50" s="14" t="s">
        <v>51</v>
      </c>
      <c r="B50" s="25">
        <v>15728.2</v>
      </c>
      <c r="C50" s="26">
        <v>14867.9</v>
      </c>
      <c r="D50" s="26">
        <v>15000</v>
      </c>
      <c r="E50" s="26">
        <v>12779</v>
      </c>
      <c r="F50" s="26">
        <v>15000</v>
      </c>
      <c r="G50" s="19"/>
      <c r="H50" s="19"/>
      <c r="I50" s="19"/>
    </row>
    <row r="51" spans="1:9" x14ac:dyDescent="0.25">
      <c r="A51" s="14" t="s">
        <v>52</v>
      </c>
      <c r="B51" s="25"/>
      <c r="C51" s="26">
        <v>8953.23</v>
      </c>
      <c r="D51" s="26"/>
      <c r="E51" s="26">
        <v>3660</v>
      </c>
      <c r="F51" s="26"/>
      <c r="G51" s="19"/>
      <c r="H51" s="19"/>
      <c r="I51" s="19"/>
    </row>
    <row r="52" spans="1:9" x14ac:dyDescent="0.25">
      <c r="A52" s="14" t="s">
        <v>53</v>
      </c>
      <c r="B52" s="25"/>
      <c r="C52" s="26"/>
      <c r="D52" s="26">
        <v>5400</v>
      </c>
      <c r="E52" s="26">
        <v>2700</v>
      </c>
      <c r="F52" s="26"/>
      <c r="G52" s="19"/>
      <c r="H52" s="19"/>
      <c r="I52" s="19"/>
    </row>
    <row r="53" spans="1:9" x14ac:dyDescent="0.25">
      <c r="A53" s="14" t="s">
        <v>54</v>
      </c>
      <c r="B53" s="25">
        <v>1383</v>
      </c>
      <c r="C53" s="26">
        <v>817.91</v>
      </c>
      <c r="D53" s="26"/>
      <c r="E53" s="26">
        <v>178</v>
      </c>
      <c r="F53" s="26"/>
      <c r="G53" s="19"/>
      <c r="H53" s="19"/>
      <c r="I53" s="19"/>
    </row>
    <row r="54" spans="1:9" x14ac:dyDescent="0.25">
      <c r="A54" s="14" t="s">
        <v>55</v>
      </c>
      <c r="B54" s="15">
        <v>796.39</v>
      </c>
      <c r="C54" s="16">
        <v>732.72</v>
      </c>
      <c r="D54" s="16">
        <v>800</v>
      </c>
      <c r="E54" s="16">
        <v>651</v>
      </c>
      <c r="F54" s="16">
        <v>800</v>
      </c>
      <c r="G54" s="19"/>
      <c r="H54" s="19"/>
      <c r="I54" s="19"/>
    </row>
    <row r="55" spans="1:9" x14ac:dyDescent="0.25">
      <c r="A55" s="20" t="s">
        <v>56</v>
      </c>
      <c r="B55" s="21">
        <f>SUM(B56:B64)</f>
        <v>263358.62</v>
      </c>
      <c r="C55" s="13">
        <f>SUM(C56:C64)</f>
        <v>305447.13</v>
      </c>
      <c r="D55" s="13">
        <f>SUM(D56:D64)</f>
        <v>275688</v>
      </c>
      <c r="E55" s="13">
        <v>303137</v>
      </c>
      <c r="F55" s="12">
        <f>SUM(F56:F64)</f>
        <v>317190</v>
      </c>
      <c r="G55" s="19"/>
      <c r="H55" s="19"/>
      <c r="I55" s="19"/>
    </row>
    <row r="56" spans="1:9" x14ac:dyDescent="0.25">
      <c r="A56" s="14" t="s">
        <v>56</v>
      </c>
      <c r="B56" s="25">
        <v>34966.78</v>
      </c>
      <c r="C56" s="26">
        <v>49823.98</v>
      </c>
      <c r="D56" s="26">
        <v>50000</v>
      </c>
      <c r="E56" s="26">
        <v>76101</v>
      </c>
      <c r="F56" s="26">
        <v>50000</v>
      </c>
      <c r="G56" s="19"/>
      <c r="H56" s="19"/>
      <c r="I56" s="19"/>
    </row>
    <row r="57" spans="1:9" x14ac:dyDescent="0.25">
      <c r="A57" s="14" t="s">
        <v>57</v>
      </c>
      <c r="B57" s="25"/>
      <c r="C57" s="26"/>
      <c r="D57" s="26">
        <v>7000</v>
      </c>
      <c r="E57" s="26"/>
      <c r="F57" s="26">
        <v>7000</v>
      </c>
      <c r="G57" s="19"/>
      <c r="H57" s="19"/>
      <c r="I57" s="19"/>
    </row>
    <row r="58" spans="1:9" x14ac:dyDescent="0.25">
      <c r="A58" s="14" t="s">
        <v>58</v>
      </c>
      <c r="B58" s="25">
        <v>99.79</v>
      </c>
      <c r="C58" s="26">
        <v>110.39</v>
      </c>
      <c r="D58" s="26"/>
      <c r="E58" s="26">
        <v>1744</v>
      </c>
      <c r="F58" s="26">
        <v>100</v>
      </c>
      <c r="G58" s="19"/>
      <c r="H58" s="19"/>
      <c r="I58" s="19"/>
    </row>
    <row r="59" spans="1:9" x14ac:dyDescent="0.25">
      <c r="A59" s="14" t="s">
        <v>59</v>
      </c>
      <c r="B59" s="25">
        <v>48.97</v>
      </c>
      <c r="C59" s="26">
        <v>9213.81</v>
      </c>
      <c r="D59" s="26">
        <v>5000</v>
      </c>
      <c r="E59" s="26">
        <v>34105</v>
      </c>
      <c r="F59" s="26">
        <v>5000</v>
      </c>
      <c r="G59" s="19"/>
      <c r="H59" s="19"/>
      <c r="I59" s="19"/>
    </row>
    <row r="60" spans="1:9" x14ac:dyDescent="0.25">
      <c r="A60" s="14" t="s">
        <v>60</v>
      </c>
      <c r="B60" s="25">
        <v>10669.08</v>
      </c>
      <c r="C60" s="26">
        <v>5560.16</v>
      </c>
      <c r="D60" s="26"/>
      <c r="E60" s="26"/>
      <c r="F60" s="26"/>
      <c r="G60" s="19"/>
      <c r="H60" s="19"/>
      <c r="I60" s="19"/>
    </row>
    <row r="61" spans="1:9" x14ac:dyDescent="0.25">
      <c r="A61" s="14" t="s">
        <v>61</v>
      </c>
      <c r="B61" s="25">
        <v>7770.01</v>
      </c>
      <c r="C61" s="26">
        <v>12982.13</v>
      </c>
      <c r="D61" s="26">
        <v>11000</v>
      </c>
      <c r="E61" s="26">
        <v>9012</v>
      </c>
      <c r="F61" s="26">
        <v>11000</v>
      </c>
      <c r="G61" s="19"/>
      <c r="H61" s="19"/>
      <c r="I61" s="19"/>
    </row>
    <row r="62" spans="1:9" x14ac:dyDescent="0.25">
      <c r="A62" s="14" t="s">
        <v>62</v>
      </c>
      <c r="B62" s="25">
        <v>315.70999999999998</v>
      </c>
      <c r="C62" s="26">
        <v>458.6</v>
      </c>
      <c r="D62" s="26">
        <v>500</v>
      </c>
      <c r="E62" s="26">
        <v>351</v>
      </c>
      <c r="F62" s="26">
        <v>500</v>
      </c>
      <c r="G62" s="19"/>
      <c r="H62" s="19"/>
      <c r="I62" s="19"/>
    </row>
    <row r="63" spans="1:9" x14ac:dyDescent="0.25">
      <c r="A63" s="14" t="s">
        <v>63</v>
      </c>
      <c r="B63" s="25">
        <v>207878.28</v>
      </c>
      <c r="C63" s="26">
        <v>225688.06</v>
      </c>
      <c r="D63" s="26">
        <v>200578</v>
      </c>
      <c r="E63" s="26">
        <v>181824</v>
      </c>
      <c r="F63" s="26">
        <v>243590</v>
      </c>
      <c r="G63" s="19"/>
      <c r="H63" s="19"/>
      <c r="I63" s="19"/>
    </row>
    <row r="64" spans="1:9" x14ac:dyDescent="0.25">
      <c r="A64" s="14" t="s">
        <v>64</v>
      </c>
      <c r="B64" s="27">
        <v>1610</v>
      </c>
      <c r="C64" s="16">
        <v>1610</v>
      </c>
      <c r="D64" s="16">
        <v>1610</v>
      </c>
      <c r="E64" s="16"/>
      <c r="F64" s="16" t="s">
        <v>65</v>
      </c>
      <c r="G64" s="19"/>
      <c r="H64" s="19"/>
      <c r="I64" s="19"/>
    </row>
    <row r="65" spans="1:9" x14ac:dyDescent="0.25">
      <c r="A65" s="38" t="s">
        <v>66</v>
      </c>
      <c r="B65" s="21">
        <f>SUM(B66:B111)</f>
        <v>3256396.7200000007</v>
      </c>
      <c r="C65" s="39">
        <f>SUM(C66:C111)</f>
        <v>3031887.91</v>
      </c>
      <c r="D65" s="39">
        <f>SUM(D66:D111)</f>
        <v>3314507</v>
      </c>
      <c r="E65" s="13">
        <v>3124678</v>
      </c>
      <c r="F65" s="12">
        <f>SUM(F66:F111)</f>
        <v>3356665</v>
      </c>
      <c r="G65" s="19"/>
      <c r="H65" s="19"/>
      <c r="I65" s="19"/>
    </row>
    <row r="66" spans="1:9" x14ac:dyDescent="0.25">
      <c r="A66" s="14" t="s">
        <v>67</v>
      </c>
      <c r="B66" s="25">
        <v>3100</v>
      </c>
      <c r="C66" s="26"/>
      <c r="D66" s="25"/>
      <c r="E66" s="25"/>
      <c r="F66" s="32"/>
      <c r="G66" s="19"/>
      <c r="H66" s="19"/>
      <c r="I66" s="19"/>
    </row>
    <row r="67" spans="1:9" x14ac:dyDescent="0.25">
      <c r="A67" s="14" t="s">
        <v>68</v>
      </c>
      <c r="B67" s="25">
        <v>12700.87</v>
      </c>
      <c r="C67" s="26">
        <v>9297.18</v>
      </c>
      <c r="D67" s="25"/>
      <c r="E67" s="25">
        <v>15716</v>
      </c>
      <c r="F67" s="32">
        <v>17715</v>
      </c>
      <c r="G67" s="19"/>
      <c r="H67" s="19"/>
      <c r="I67" s="19"/>
    </row>
    <row r="68" spans="1:9" x14ac:dyDescent="0.25">
      <c r="A68" s="14" t="s">
        <v>69</v>
      </c>
      <c r="B68" s="25"/>
      <c r="C68" s="26">
        <v>35</v>
      </c>
      <c r="D68" s="25"/>
      <c r="E68" s="25">
        <v>213</v>
      </c>
      <c r="F68" s="32"/>
      <c r="G68" s="19"/>
      <c r="H68" s="19"/>
      <c r="I68" s="19"/>
    </row>
    <row r="69" spans="1:9" x14ac:dyDescent="0.25">
      <c r="A69" s="14" t="s">
        <v>70</v>
      </c>
      <c r="B69" s="25">
        <v>1100</v>
      </c>
      <c r="C69" s="26"/>
      <c r="D69" s="25"/>
      <c r="E69" s="25"/>
      <c r="F69" s="32"/>
      <c r="G69" s="19"/>
      <c r="H69" s="19"/>
      <c r="I69" s="19"/>
    </row>
    <row r="70" spans="1:9" x14ac:dyDescent="0.25">
      <c r="A70" s="14" t="s">
        <v>71</v>
      </c>
      <c r="B70" s="25">
        <v>5000</v>
      </c>
      <c r="C70" s="26"/>
      <c r="D70" s="25"/>
      <c r="E70" s="25"/>
      <c r="F70" s="32"/>
      <c r="G70" s="19"/>
      <c r="H70" s="19"/>
      <c r="I70" s="19"/>
    </row>
    <row r="71" spans="1:9" x14ac:dyDescent="0.25">
      <c r="A71" s="14" t="s">
        <v>72</v>
      </c>
      <c r="B71" s="25">
        <v>2410</v>
      </c>
      <c r="C71" s="26">
        <v>986</v>
      </c>
      <c r="D71" s="25"/>
      <c r="E71" s="25">
        <v>886</v>
      </c>
      <c r="F71" s="32"/>
      <c r="G71" s="19"/>
      <c r="H71" s="19"/>
      <c r="I71" s="19"/>
    </row>
    <row r="72" spans="1:9" x14ac:dyDescent="0.25">
      <c r="A72" s="14" t="s">
        <v>73</v>
      </c>
      <c r="B72" s="25"/>
      <c r="C72" s="26">
        <v>1000</v>
      </c>
      <c r="D72" s="25"/>
      <c r="E72" s="25"/>
      <c r="F72" s="32"/>
      <c r="G72" s="19"/>
      <c r="H72" s="19"/>
      <c r="I72" s="19"/>
    </row>
    <row r="73" spans="1:9" x14ac:dyDescent="0.25">
      <c r="A73" s="14" t="s">
        <v>74</v>
      </c>
      <c r="B73" s="25"/>
      <c r="C73" s="26"/>
      <c r="D73" s="25">
        <v>7875</v>
      </c>
      <c r="E73" s="25">
        <v>7875</v>
      </c>
      <c r="F73" s="32"/>
      <c r="G73" s="19"/>
      <c r="H73" s="19"/>
      <c r="I73" s="19"/>
    </row>
    <row r="74" spans="1:9" x14ac:dyDescent="0.25">
      <c r="A74" s="14" t="s">
        <v>75</v>
      </c>
      <c r="B74" s="25"/>
      <c r="C74" s="26">
        <v>11307.95</v>
      </c>
      <c r="D74" s="25"/>
      <c r="E74" s="25"/>
      <c r="F74" s="32"/>
      <c r="G74" s="19"/>
      <c r="H74" s="19"/>
      <c r="I74" s="19"/>
    </row>
    <row r="75" spans="1:9" x14ac:dyDescent="0.25">
      <c r="A75" s="14" t="s">
        <v>76</v>
      </c>
      <c r="B75" s="25"/>
      <c r="C75" s="26">
        <v>1900</v>
      </c>
      <c r="D75" s="25">
        <v>248090</v>
      </c>
      <c r="E75" s="25"/>
      <c r="F75" s="32">
        <v>136120</v>
      </c>
      <c r="G75" s="19"/>
      <c r="H75" s="19"/>
      <c r="I75" s="19"/>
    </row>
    <row r="76" spans="1:9" s="44" customFormat="1" x14ac:dyDescent="0.25">
      <c r="A76" s="40" t="s">
        <v>77</v>
      </c>
      <c r="B76" s="41"/>
      <c r="C76" s="23"/>
      <c r="D76" s="41"/>
      <c r="E76" s="41"/>
      <c r="F76" s="42">
        <v>177690</v>
      </c>
      <c r="G76" s="43"/>
      <c r="H76" s="43"/>
      <c r="I76" s="43"/>
    </row>
    <row r="77" spans="1:9" x14ac:dyDescent="0.25">
      <c r="A77" s="14" t="s">
        <v>78</v>
      </c>
      <c r="B77" s="25"/>
      <c r="C77" s="26">
        <v>200</v>
      </c>
      <c r="D77" s="25"/>
      <c r="E77" s="25">
        <v>40</v>
      </c>
      <c r="F77" s="32"/>
      <c r="G77" s="19"/>
      <c r="H77" s="19"/>
      <c r="I77" s="19"/>
    </row>
    <row r="78" spans="1:9" x14ac:dyDescent="0.25">
      <c r="A78" s="14" t="s">
        <v>79</v>
      </c>
      <c r="B78" s="25"/>
      <c r="C78" s="26">
        <v>10000</v>
      </c>
      <c r="D78" s="25">
        <v>10000</v>
      </c>
      <c r="E78" s="25"/>
      <c r="F78" s="32"/>
      <c r="G78" s="19"/>
      <c r="H78" s="19"/>
      <c r="I78" s="19"/>
    </row>
    <row r="79" spans="1:9" x14ac:dyDescent="0.25">
      <c r="A79" s="245" t="s">
        <v>388</v>
      </c>
      <c r="B79" s="25"/>
      <c r="C79" s="26"/>
      <c r="D79" s="25"/>
      <c r="E79" s="25">
        <v>2500</v>
      </c>
      <c r="F79" s="32"/>
      <c r="G79" s="19"/>
      <c r="H79" s="19"/>
      <c r="I79" s="19"/>
    </row>
    <row r="80" spans="1:9" x14ac:dyDescent="0.25">
      <c r="A80" s="14" t="s">
        <v>80</v>
      </c>
      <c r="B80" s="25"/>
      <c r="C80" s="26"/>
      <c r="D80" s="25"/>
      <c r="E80" s="25">
        <v>3619</v>
      </c>
      <c r="F80" s="32">
        <v>3000</v>
      </c>
      <c r="G80" s="19"/>
      <c r="H80" s="19"/>
      <c r="I80" s="19"/>
    </row>
    <row r="81" spans="1:9" x14ac:dyDescent="0.25">
      <c r="A81" s="14" t="s">
        <v>81</v>
      </c>
      <c r="B81" s="25"/>
      <c r="C81" s="26">
        <v>36247</v>
      </c>
      <c r="D81" s="25">
        <v>168060</v>
      </c>
      <c r="E81" s="25">
        <v>168060</v>
      </c>
      <c r="F81" s="26">
        <v>155440</v>
      </c>
      <c r="G81" s="19"/>
      <c r="H81" s="19"/>
      <c r="I81" s="19"/>
    </row>
    <row r="82" spans="1:9" x14ac:dyDescent="0.25">
      <c r="A82" s="14" t="s">
        <v>82</v>
      </c>
      <c r="B82" s="25">
        <v>356253</v>
      </c>
      <c r="C82" s="26">
        <v>6668</v>
      </c>
      <c r="D82" s="25"/>
      <c r="E82" s="25"/>
      <c r="F82" s="45"/>
      <c r="G82" s="19"/>
      <c r="H82" s="19"/>
      <c r="I82" s="19"/>
    </row>
    <row r="83" spans="1:9" x14ac:dyDescent="0.25">
      <c r="A83" s="14" t="s">
        <v>83</v>
      </c>
      <c r="B83" s="25">
        <v>13436.38</v>
      </c>
      <c r="C83" s="26">
        <v>12960.64</v>
      </c>
      <c r="D83" s="25">
        <v>12985</v>
      </c>
      <c r="E83" s="25">
        <v>12983</v>
      </c>
      <c r="F83" s="26">
        <v>13161</v>
      </c>
      <c r="G83" s="19"/>
      <c r="H83" s="19"/>
      <c r="I83" s="19"/>
    </row>
    <row r="84" spans="1:9" x14ac:dyDescent="0.25">
      <c r="A84" s="37" t="s">
        <v>84</v>
      </c>
      <c r="B84" s="25">
        <v>2558685</v>
      </c>
      <c r="C84" s="26">
        <v>2527802</v>
      </c>
      <c r="D84" s="25">
        <v>2579140</v>
      </c>
      <c r="E84" s="25">
        <v>2596710</v>
      </c>
      <c r="F84" s="26">
        <v>2563711</v>
      </c>
      <c r="G84" s="19"/>
      <c r="H84" s="19"/>
      <c r="I84" s="19"/>
    </row>
    <row r="85" spans="1:9" x14ac:dyDescent="0.25">
      <c r="A85" s="37" t="s">
        <v>85</v>
      </c>
      <c r="B85" s="25">
        <v>16643.39</v>
      </c>
      <c r="C85" s="26">
        <v>22041.919999999998</v>
      </c>
      <c r="D85" s="25">
        <v>21000</v>
      </c>
      <c r="E85" s="25">
        <v>21990</v>
      </c>
      <c r="F85" s="26">
        <v>21799</v>
      </c>
      <c r="G85" s="19"/>
      <c r="H85" s="19"/>
      <c r="I85" s="19"/>
    </row>
    <row r="86" spans="1:9" x14ac:dyDescent="0.25">
      <c r="A86" s="37" t="s">
        <v>86</v>
      </c>
      <c r="B86" s="25">
        <v>11180.47</v>
      </c>
      <c r="C86" s="26">
        <v>11542.52</v>
      </c>
      <c r="D86" s="25">
        <v>11535</v>
      </c>
      <c r="E86" s="25">
        <v>11535</v>
      </c>
      <c r="F86" s="26">
        <v>11398</v>
      </c>
      <c r="G86" s="19"/>
      <c r="H86" s="19"/>
      <c r="I86" s="19"/>
    </row>
    <row r="87" spans="1:9" x14ac:dyDescent="0.25">
      <c r="A87" s="37" t="s">
        <v>87</v>
      </c>
      <c r="B87" s="25">
        <v>1233.17</v>
      </c>
      <c r="C87" s="26">
        <v>1255.31</v>
      </c>
      <c r="D87" s="25">
        <v>1260</v>
      </c>
      <c r="E87" s="25">
        <v>1254</v>
      </c>
      <c r="F87" s="26">
        <v>1260</v>
      </c>
      <c r="G87" s="19"/>
      <c r="H87" s="19"/>
      <c r="I87" s="19"/>
    </row>
    <row r="88" spans="1:9" x14ac:dyDescent="0.25">
      <c r="A88" s="37" t="s">
        <v>88</v>
      </c>
      <c r="B88" s="25">
        <v>2312.79</v>
      </c>
      <c r="C88" s="26">
        <v>2229.56</v>
      </c>
      <c r="D88" s="25">
        <v>2110</v>
      </c>
      <c r="E88" s="25">
        <v>2109</v>
      </c>
      <c r="F88" s="26">
        <v>2110</v>
      </c>
      <c r="G88" s="19"/>
      <c r="H88" s="19"/>
      <c r="I88" s="19"/>
    </row>
    <row r="89" spans="1:9" x14ac:dyDescent="0.25">
      <c r="A89" s="37" t="s">
        <v>89</v>
      </c>
      <c r="B89" s="25">
        <v>7883.7</v>
      </c>
      <c r="C89" s="26">
        <v>7821.33</v>
      </c>
      <c r="D89" s="25">
        <v>7805</v>
      </c>
      <c r="E89" s="25">
        <v>7803</v>
      </c>
      <c r="F89" s="26">
        <v>7805</v>
      </c>
      <c r="G89" s="19"/>
      <c r="H89" s="19"/>
      <c r="I89" s="19"/>
    </row>
    <row r="90" spans="1:9" x14ac:dyDescent="0.25">
      <c r="A90" s="37" t="s">
        <v>90</v>
      </c>
      <c r="B90" s="25">
        <v>37342</v>
      </c>
      <c r="C90" s="26">
        <v>38135</v>
      </c>
      <c r="D90" s="25">
        <v>39100</v>
      </c>
      <c r="E90" s="25">
        <v>22017</v>
      </c>
      <c r="F90" s="26">
        <v>39100</v>
      </c>
      <c r="G90" s="19"/>
      <c r="H90" s="19"/>
      <c r="I90" s="19"/>
    </row>
    <row r="91" spans="1:9" x14ac:dyDescent="0.25">
      <c r="A91" s="37" t="s">
        <v>91</v>
      </c>
      <c r="B91" s="46">
        <v>132187.64000000001</v>
      </c>
      <c r="C91" s="26">
        <v>158161.88</v>
      </c>
      <c r="D91" s="25">
        <v>150547</v>
      </c>
      <c r="E91" s="25">
        <v>156103</v>
      </c>
      <c r="F91" s="26">
        <v>150056</v>
      </c>
      <c r="G91" s="19"/>
      <c r="H91" s="19"/>
      <c r="I91" s="19"/>
    </row>
    <row r="92" spans="1:9" x14ac:dyDescent="0.25">
      <c r="A92" s="47" t="s">
        <v>92</v>
      </c>
      <c r="B92" s="25">
        <v>9036.5300000000007</v>
      </c>
      <c r="C92" s="26">
        <v>8376.73</v>
      </c>
      <c r="D92" s="25">
        <v>10000</v>
      </c>
      <c r="E92" s="25">
        <v>4645</v>
      </c>
      <c r="F92" s="26">
        <v>10000</v>
      </c>
      <c r="G92" s="19"/>
      <c r="H92" s="19"/>
      <c r="I92" s="19"/>
    </row>
    <row r="93" spans="1:9" x14ac:dyDescent="0.25">
      <c r="A93" s="47" t="s">
        <v>93</v>
      </c>
      <c r="B93" s="25"/>
      <c r="C93" s="26">
        <v>288</v>
      </c>
      <c r="D93" s="25"/>
      <c r="E93" s="25">
        <v>598</v>
      </c>
      <c r="F93" s="26">
        <v>50</v>
      </c>
      <c r="G93" s="19"/>
      <c r="H93" s="19"/>
      <c r="I93" s="19"/>
    </row>
    <row r="94" spans="1:9" x14ac:dyDescent="0.25">
      <c r="A94" s="47" t="s">
        <v>94</v>
      </c>
      <c r="B94" s="25"/>
      <c r="C94" s="26"/>
      <c r="D94" s="25"/>
      <c r="E94" s="25"/>
      <c r="F94" s="26">
        <v>250</v>
      </c>
      <c r="G94" s="19"/>
      <c r="H94" s="19"/>
      <c r="I94" s="19"/>
    </row>
    <row r="95" spans="1:9" x14ac:dyDescent="0.25">
      <c r="A95" s="47" t="s">
        <v>95</v>
      </c>
      <c r="B95" s="25">
        <v>23900.27</v>
      </c>
      <c r="C95" s="26">
        <v>40280.629999999997</v>
      </c>
      <c r="D95" s="25">
        <v>35000</v>
      </c>
      <c r="E95" s="25">
        <v>38320</v>
      </c>
      <c r="F95" s="26">
        <v>35000</v>
      </c>
      <c r="G95" s="19"/>
      <c r="H95" s="19"/>
      <c r="I95" s="19"/>
    </row>
    <row r="96" spans="1:9" x14ac:dyDescent="0.25">
      <c r="A96" s="47" t="s">
        <v>96</v>
      </c>
      <c r="B96" s="25">
        <v>3292.56</v>
      </c>
      <c r="C96" s="26">
        <v>76749.22</v>
      </c>
      <c r="D96" s="25"/>
      <c r="E96" s="25">
        <v>2569</v>
      </c>
      <c r="F96" s="26"/>
      <c r="G96" s="19"/>
      <c r="H96" s="19"/>
      <c r="I96" s="19"/>
    </row>
    <row r="97" spans="1:9" x14ac:dyDescent="0.25">
      <c r="A97" s="47" t="s">
        <v>97</v>
      </c>
      <c r="B97" s="25">
        <v>13292</v>
      </c>
      <c r="C97" s="26"/>
      <c r="D97" s="25"/>
      <c r="E97" s="25"/>
      <c r="F97" s="26"/>
      <c r="G97" s="19"/>
      <c r="H97" s="19"/>
      <c r="I97" s="19"/>
    </row>
    <row r="98" spans="1:9" x14ac:dyDescent="0.25">
      <c r="A98" s="47" t="s">
        <v>98</v>
      </c>
      <c r="B98" s="25"/>
      <c r="C98" s="26"/>
      <c r="D98" s="25"/>
      <c r="E98" s="25">
        <v>238</v>
      </c>
      <c r="F98" s="26"/>
      <c r="G98" s="19"/>
      <c r="H98" s="19"/>
      <c r="I98" s="19"/>
    </row>
    <row r="99" spans="1:9" x14ac:dyDescent="0.25">
      <c r="A99" s="47" t="s">
        <v>99</v>
      </c>
      <c r="B99" s="25">
        <v>29311.43</v>
      </c>
      <c r="C99" s="26">
        <v>27202.04</v>
      </c>
      <c r="D99" s="25"/>
      <c r="E99" s="25">
        <v>15664</v>
      </c>
      <c r="F99" s="26"/>
      <c r="G99" s="19"/>
      <c r="H99" s="19"/>
      <c r="I99" s="19"/>
    </row>
    <row r="100" spans="1:9" x14ac:dyDescent="0.25">
      <c r="A100" s="47" t="s">
        <v>100</v>
      </c>
      <c r="B100" s="25">
        <v>9295.52</v>
      </c>
      <c r="C100" s="26">
        <v>10000</v>
      </c>
      <c r="D100" s="25">
        <v>9000</v>
      </c>
      <c r="E100" s="25">
        <v>11500</v>
      </c>
      <c r="F100" s="26">
        <v>11000</v>
      </c>
      <c r="G100" s="19"/>
      <c r="H100" s="19"/>
      <c r="I100" s="19"/>
    </row>
    <row r="101" spans="1:9" x14ac:dyDescent="0.25">
      <c r="A101" s="155" t="s">
        <v>385</v>
      </c>
      <c r="B101" s="25"/>
      <c r="C101" s="26"/>
      <c r="D101" s="25">
        <v>1000</v>
      </c>
      <c r="E101" s="25">
        <v>1000</v>
      </c>
      <c r="F101" s="26"/>
      <c r="G101" s="19"/>
      <c r="H101" s="19"/>
      <c r="I101" s="19"/>
    </row>
    <row r="102" spans="1:9" x14ac:dyDescent="0.25">
      <c r="A102" s="47" t="s">
        <v>101</v>
      </c>
      <c r="B102" s="25">
        <v>2000</v>
      </c>
      <c r="C102" s="26"/>
      <c r="D102" s="25"/>
      <c r="E102" s="25"/>
      <c r="F102" s="26"/>
      <c r="G102" s="19"/>
      <c r="H102" s="19"/>
      <c r="I102" s="19"/>
    </row>
    <row r="103" spans="1:9" x14ac:dyDescent="0.25">
      <c r="A103" s="47" t="s">
        <v>102</v>
      </c>
      <c r="B103" s="25"/>
      <c r="C103" s="26">
        <v>800</v>
      </c>
      <c r="D103" s="25"/>
      <c r="E103" s="25"/>
      <c r="F103" s="26"/>
      <c r="G103" s="19"/>
      <c r="H103" s="19"/>
      <c r="I103" s="19"/>
    </row>
    <row r="104" spans="1:9" x14ac:dyDescent="0.25">
      <c r="A104" s="47" t="s">
        <v>103</v>
      </c>
      <c r="B104" s="25"/>
      <c r="C104" s="26">
        <v>700</v>
      </c>
      <c r="D104" s="25"/>
      <c r="E104" s="25">
        <v>430</v>
      </c>
      <c r="F104" s="26"/>
      <c r="G104" s="19"/>
      <c r="H104" s="19"/>
      <c r="I104" s="19"/>
    </row>
    <row r="105" spans="1:9" x14ac:dyDescent="0.25">
      <c r="A105" s="47" t="s">
        <v>104</v>
      </c>
      <c r="B105" s="25">
        <v>3500</v>
      </c>
      <c r="C105" s="26">
        <v>2900</v>
      </c>
      <c r="D105" s="25"/>
      <c r="E105" s="25">
        <v>4500</v>
      </c>
      <c r="F105" s="26"/>
      <c r="G105" s="19"/>
      <c r="H105" s="19"/>
      <c r="I105" s="19"/>
    </row>
    <row r="106" spans="1:9" x14ac:dyDescent="0.25">
      <c r="A106" s="47" t="s">
        <v>105</v>
      </c>
      <c r="B106" s="25">
        <v>400</v>
      </c>
      <c r="C106" s="26"/>
      <c r="D106" s="25"/>
      <c r="E106" s="25">
        <v>800</v>
      </c>
      <c r="F106" s="26"/>
      <c r="G106" s="19"/>
      <c r="H106" s="19"/>
      <c r="I106" s="19"/>
    </row>
    <row r="107" spans="1:9" x14ac:dyDescent="0.25">
      <c r="A107" s="47" t="s">
        <v>106</v>
      </c>
      <c r="B107" s="25">
        <v>100</v>
      </c>
      <c r="C107" s="26"/>
      <c r="D107" s="25"/>
      <c r="E107" s="25"/>
      <c r="F107" s="26"/>
      <c r="G107" s="19"/>
      <c r="H107" s="19"/>
      <c r="I107" s="19"/>
    </row>
    <row r="108" spans="1:9" x14ac:dyDescent="0.25">
      <c r="A108" s="47" t="s">
        <v>107</v>
      </c>
      <c r="B108" s="25">
        <v>400</v>
      </c>
      <c r="C108" s="26"/>
      <c r="D108" s="25"/>
      <c r="E108" s="25"/>
      <c r="F108" s="26"/>
      <c r="G108" s="19"/>
      <c r="H108" s="19"/>
      <c r="I108" s="19"/>
    </row>
    <row r="109" spans="1:9" x14ac:dyDescent="0.25">
      <c r="A109" s="47" t="s">
        <v>108</v>
      </c>
      <c r="B109" s="25">
        <v>400</v>
      </c>
      <c r="C109" s="26"/>
      <c r="D109" s="25"/>
      <c r="E109" s="25"/>
      <c r="F109" s="26"/>
      <c r="G109" s="19"/>
      <c r="H109" s="19"/>
      <c r="I109" s="19"/>
    </row>
    <row r="110" spans="1:9" x14ac:dyDescent="0.25">
      <c r="A110" s="155" t="s">
        <v>389</v>
      </c>
      <c r="B110" s="25"/>
      <c r="C110" s="26"/>
      <c r="D110" s="25"/>
      <c r="E110" s="25">
        <v>13000</v>
      </c>
      <c r="F110" s="26"/>
      <c r="G110" s="19"/>
      <c r="H110" s="19"/>
      <c r="I110" s="19"/>
    </row>
    <row r="111" spans="1:9" ht="15.75" thickBot="1" x14ac:dyDescent="0.3">
      <c r="A111" s="48" t="s">
        <v>109</v>
      </c>
      <c r="B111" s="49"/>
      <c r="C111" s="50">
        <v>5000</v>
      </c>
      <c r="D111" s="49"/>
      <c r="E111" s="49"/>
      <c r="F111" s="50"/>
      <c r="G111" s="19"/>
      <c r="H111" s="19"/>
      <c r="I111" s="19"/>
    </row>
    <row r="112" spans="1:9" ht="16.5" thickBot="1" x14ac:dyDescent="0.3">
      <c r="A112" s="5" t="s">
        <v>110</v>
      </c>
      <c r="B112" s="6">
        <f>B113+B118</f>
        <v>761844.80999999994</v>
      </c>
      <c r="C112" s="7">
        <f>C113+C118</f>
        <v>828632.72</v>
      </c>
      <c r="D112" s="7">
        <f>D113+D118</f>
        <v>3640369</v>
      </c>
      <c r="E112" s="7">
        <v>735941</v>
      </c>
      <c r="F112" s="7">
        <f>F113+F118</f>
        <v>4291701</v>
      </c>
      <c r="G112" s="19"/>
      <c r="H112" s="19"/>
      <c r="I112" s="19"/>
    </row>
    <row r="113" spans="1:9" x14ac:dyDescent="0.25">
      <c r="A113" s="51" t="s">
        <v>111</v>
      </c>
      <c r="B113" s="10">
        <f>SUM(B114:B117)</f>
        <v>761844.80999999994</v>
      </c>
      <c r="C113" s="10">
        <f>SUM(C114:C117)</f>
        <v>407077.83</v>
      </c>
      <c r="D113" s="10">
        <f>SUM(D114:D117)</f>
        <v>806230</v>
      </c>
      <c r="E113" s="10">
        <v>373344</v>
      </c>
      <c r="F113" s="10">
        <f>SUM(F114:F117)</f>
        <v>678900</v>
      </c>
      <c r="G113" s="19"/>
      <c r="H113" s="19"/>
      <c r="I113" s="19"/>
    </row>
    <row r="114" spans="1:9" x14ac:dyDescent="0.25">
      <c r="A114" s="14" t="s">
        <v>112</v>
      </c>
      <c r="B114" s="25">
        <v>436897.41</v>
      </c>
      <c r="C114" s="26">
        <v>268273.05</v>
      </c>
      <c r="D114" s="26">
        <v>198038</v>
      </c>
      <c r="E114" s="26">
        <v>162074</v>
      </c>
      <c r="F114" s="26">
        <v>160000</v>
      </c>
      <c r="G114" s="19"/>
      <c r="H114" s="19"/>
      <c r="I114" s="19"/>
    </row>
    <row r="115" spans="1:9" x14ac:dyDescent="0.25">
      <c r="A115" s="37" t="s">
        <v>113</v>
      </c>
      <c r="B115" s="52">
        <v>9322.5400000000009</v>
      </c>
      <c r="C115" s="26">
        <v>24756.65</v>
      </c>
      <c r="D115" s="26">
        <v>39700</v>
      </c>
      <c r="E115" s="26">
        <v>39820</v>
      </c>
      <c r="F115" s="26">
        <v>30000</v>
      </c>
      <c r="G115" s="19"/>
      <c r="H115" s="19"/>
      <c r="I115" s="19"/>
    </row>
    <row r="116" spans="1:9" x14ac:dyDescent="0.25">
      <c r="A116" s="37" t="s">
        <v>114</v>
      </c>
      <c r="B116" s="52"/>
      <c r="C116" s="26"/>
      <c r="D116" s="26">
        <v>5000</v>
      </c>
      <c r="E116" s="26">
        <v>4644</v>
      </c>
      <c r="F116" s="26"/>
      <c r="G116" s="19"/>
      <c r="H116" s="19"/>
      <c r="I116" s="19"/>
    </row>
    <row r="117" spans="1:9" x14ac:dyDescent="0.25">
      <c r="A117" s="53" t="s">
        <v>115</v>
      </c>
      <c r="B117" s="54">
        <v>315624.86</v>
      </c>
      <c r="C117" s="16">
        <v>114048.13</v>
      </c>
      <c r="D117" s="16">
        <v>563492</v>
      </c>
      <c r="E117" s="16">
        <v>166805</v>
      </c>
      <c r="F117" s="17">
        <v>488900</v>
      </c>
      <c r="G117" s="154"/>
      <c r="H117" s="19"/>
      <c r="I117" s="19"/>
    </row>
    <row r="118" spans="1:9" x14ac:dyDescent="0.25">
      <c r="A118" s="55" t="s">
        <v>116</v>
      </c>
      <c r="B118" s="56">
        <f>SUM(B119:B128)</f>
        <v>0</v>
      </c>
      <c r="C118" s="56">
        <f>SUM(C119:C128)</f>
        <v>421554.89</v>
      </c>
      <c r="D118" s="56">
        <f>SUM(D119:D128)</f>
        <v>2834139</v>
      </c>
      <c r="E118" s="56">
        <v>362597</v>
      </c>
      <c r="F118" s="56">
        <f>SUM(F119:F128)</f>
        <v>3612801</v>
      </c>
      <c r="G118" s="19"/>
      <c r="H118" s="19"/>
      <c r="I118" s="19"/>
    </row>
    <row r="119" spans="1:9" x14ac:dyDescent="0.25">
      <c r="A119" s="14" t="s">
        <v>117</v>
      </c>
      <c r="B119" s="25"/>
      <c r="C119" s="26">
        <v>13200</v>
      </c>
      <c r="D119" s="25"/>
      <c r="E119" s="25"/>
      <c r="F119" s="26"/>
      <c r="G119" s="19"/>
      <c r="H119" s="19"/>
      <c r="I119" s="19"/>
    </row>
    <row r="120" spans="1:9" x14ac:dyDescent="0.25">
      <c r="A120" s="14" t="s">
        <v>118</v>
      </c>
      <c r="B120" s="25"/>
      <c r="C120" s="26">
        <v>218060.65</v>
      </c>
      <c r="D120" s="25"/>
      <c r="E120" s="25"/>
      <c r="F120" s="26"/>
      <c r="G120" s="19"/>
      <c r="H120" s="19"/>
      <c r="I120" s="19"/>
    </row>
    <row r="121" spans="1:9" x14ac:dyDescent="0.25">
      <c r="A121" s="14" t="s">
        <v>119</v>
      </c>
      <c r="B121" s="25"/>
      <c r="C121" s="26"/>
      <c r="D121" s="25">
        <v>9000</v>
      </c>
      <c r="E121" s="25">
        <v>9000</v>
      </c>
      <c r="F121" s="26"/>
      <c r="G121" s="19"/>
      <c r="H121" s="19"/>
      <c r="I121" s="19"/>
    </row>
    <row r="122" spans="1:9" x14ac:dyDescent="0.25">
      <c r="A122" s="14" t="s">
        <v>120</v>
      </c>
      <c r="B122" s="25"/>
      <c r="C122" s="26"/>
      <c r="D122" s="26">
        <v>30000</v>
      </c>
      <c r="E122" s="26">
        <v>27000</v>
      </c>
      <c r="F122" s="26"/>
      <c r="G122" s="19"/>
      <c r="H122" s="19"/>
      <c r="I122" s="19"/>
    </row>
    <row r="123" spans="1:9" x14ac:dyDescent="0.25">
      <c r="A123" s="14" t="s">
        <v>121</v>
      </c>
      <c r="B123" s="25"/>
      <c r="C123" s="26"/>
      <c r="D123" s="52">
        <v>19950</v>
      </c>
      <c r="E123" s="52">
        <v>19924</v>
      </c>
      <c r="F123" s="26"/>
      <c r="G123" s="19"/>
      <c r="H123" s="19"/>
      <c r="I123" s="19"/>
    </row>
    <row r="124" spans="1:9" x14ac:dyDescent="0.25">
      <c r="A124" s="14" t="s">
        <v>122</v>
      </c>
      <c r="B124" s="25"/>
      <c r="C124" s="26"/>
      <c r="D124" s="26">
        <v>306673</v>
      </c>
      <c r="E124" s="26">
        <v>306673</v>
      </c>
      <c r="F124" s="26"/>
      <c r="G124" s="19"/>
      <c r="H124" s="19"/>
      <c r="I124" s="19"/>
    </row>
    <row r="125" spans="1:9" x14ac:dyDescent="0.25">
      <c r="A125" s="14" t="s">
        <v>123</v>
      </c>
      <c r="B125" s="25"/>
      <c r="C125" s="26"/>
      <c r="D125" s="26">
        <v>394135</v>
      </c>
      <c r="E125" s="26"/>
      <c r="F125" s="34">
        <v>771232</v>
      </c>
      <c r="G125" s="19"/>
      <c r="H125" s="19"/>
      <c r="I125" s="19"/>
    </row>
    <row r="126" spans="1:9" x14ac:dyDescent="0.25">
      <c r="A126" s="14" t="s">
        <v>124</v>
      </c>
      <c r="B126" s="25"/>
      <c r="C126" s="23">
        <v>190294.24</v>
      </c>
      <c r="D126" s="26">
        <v>1048711</v>
      </c>
      <c r="E126" s="26"/>
      <c r="F126" s="34">
        <v>935777</v>
      </c>
      <c r="G126" s="154"/>
      <c r="H126" s="19"/>
      <c r="I126" s="19"/>
    </row>
    <row r="127" spans="1:9" x14ac:dyDescent="0.25">
      <c r="A127" s="14" t="s">
        <v>125</v>
      </c>
      <c r="B127" s="25"/>
      <c r="C127" s="23"/>
      <c r="D127" s="26"/>
      <c r="E127" s="26"/>
      <c r="F127" s="34">
        <v>59593</v>
      </c>
      <c r="G127" s="18"/>
      <c r="H127" s="19"/>
      <c r="I127" s="19"/>
    </row>
    <row r="128" spans="1:9" ht="15.75" thickBot="1" x14ac:dyDescent="0.3">
      <c r="A128" s="14" t="s">
        <v>126</v>
      </c>
      <c r="B128" s="49"/>
      <c r="C128" s="57"/>
      <c r="D128" s="26">
        <v>1025670</v>
      </c>
      <c r="E128" s="26"/>
      <c r="F128" s="34">
        <v>1846199</v>
      </c>
      <c r="G128" s="19"/>
      <c r="H128" s="19"/>
      <c r="I128" s="19"/>
    </row>
    <row r="129" spans="1:9" ht="16.5" thickBot="1" x14ac:dyDescent="0.3">
      <c r="A129" s="58" t="s">
        <v>127</v>
      </c>
      <c r="B129" s="59">
        <f>SUM(B130:B131)</f>
        <v>1094060.6099999999</v>
      </c>
      <c r="C129" s="59">
        <f>SUM(C130:C131)</f>
        <v>353398.41</v>
      </c>
      <c r="D129" s="7">
        <f>SUM(D130:D131)</f>
        <v>574727</v>
      </c>
      <c r="E129" s="7">
        <v>574727</v>
      </c>
      <c r="F129" s="7">
        <f>SUM(F130:F131)</f>
        <v>476000</v>
      </c>
      <c r="G129" s="19"/>
      <c r="H129" s="19"/>
      <c r="I129" s="19"/>
    </row>
    <row r="130" spans="1:9" x14ac:dyDescent="0.25">
      <c r="A130" s="14" t="s">
        <v>128</v>
      </c>
      <c r="B130" s="36">
        <v>277663</v>
      </c>
      <c r="C130" s="26">
        <v>97009.26</v>
      </c>
      <c r="D130" s="26">
        <v>144727</v>
      </c>
      <c r="E130" s="26">
        <v>144727</v>
      </c>
      <c r="F130" s="34">
        <v>76000</v>
      </c>
      <c r="G130" s="154"/>
      <c r="H130" s="19"/>
      <c r="I130" s="19"/>
    </row>
    <row r="131" spans="1:9" ht="15.75" thickBot="1" x14ac:dyDescent="0.3">
      <c r="A131" s="14" t="s">
        <v>129</v>
      </c>
      <c r="B131" s="50">
        <v>816397.61</v>
      </c>
      <c r="C131" s="60">
        <v>256389.15</v>
      </c>
      <c r="D131" s="50">
        <v>430000</v>
      </c>
      <c r="E131" s="50">
        <v>430000</v>
      </c>
      <c r="F131" s="50">
        <v>400000</v>
      </c>
      <c r="G131" s="19"/>
      <c r="H131" s="19"/>
      <c r="I131" s="19"/>
    </row>
    <row r="132" spans="1:9" ht="16.5" thickBot="1" x14ac:dyDescent="0.3">
      <c r="A132" s="61" t="s">
        <v>130</v>
      </c>
      <c r="B132" s="62">
        <f>B112+B3+B129</f>
        <v>12467140.450000001</v>
      </c>
      <c r="C132" s="63">
        <f>C129+C112+C3</f>
        <v>12098829.43</v>
      </c>
      <c r="D132" s="63">
        <f>D3+D112+D129</f>
        <v>15903556</v>
      </c>
      <c r="E132" s="63">
        <v>12503222</v>
      </c>
      <c r="F132" s="63">
        <f>F3+F112+F129</f>
        <v>16458438</v>
      </c>
      <c r="G132" s="19"/>
      <c r="H132" s="19"/>
      <c r="I132" s="19"/>
    </row>
    <row r="133" spans="1:9" x14ac:dyDescent="0.25">
      <c r="A133" s="64"/>
      <c r="B133" s="44"/>
      <c r="C133" s="44"/>
      <c r="D133" s="65"/>
      <c r="E133" s="65"/>
      <c r="G133" s="19"/>
      <c r="H133" s="19"/>
      <c r="I133" s="19"/>
    </row>
    <row r="134" spans="1:9" x14ac:dyDescent="0.25">
      <c r="A134" s="66"/>
      <c r="B134" s="66"/>
      <c r="C134" s="66"/>
      <c r="D134" s="65"/>
      <c r="E134" s="65"/>
      <c r="G134" s="19"/>
      <c r="H134" s="19"/>
      <c r="I134" s="19"/>
    </row>
    <row r="135" spans="1:9" x14ac:dyDescent="0.25">
      <c r="A135" s="67"/>
      <c r="B135" s="44"/>
      <c r="C135" s="44"/>
      <c r="D135" s="65"/>
      <c r="E135" s="65"/>
    </row>
    <row r="136" spans="1:9" x14ac:dyDescent="0.25">
      <c r="B136" s="44"/>
      <c r="C136" s="44"/>
      <c r="D136" s="65"/>
      <c r="E136" s="65"/>
    </row>
    <row r="137" spans="1:9" x14ac:dyDescent="0.25">
      <c r="B137" s="44"/>
      <c r="C137" s="44"/>
      <c r="D137" s="65"/>
      <c r="E137" s="65"/>
    </row>
    <row r="138" spans="1:9" x14ac:dyDescent="0.25">
      <c r="B138" s="44"/>
      <c r="C138" s="44"/>
      <c r="D138" s="65"/>
      <c r="E138" s="65"/>
    </row>
    <row r="139" spans="1:9" x14ac:dyDescent="0.25">
      <c r="B139" s="44"/>
      <c r="C139" s="44"/>
      <c r="D139" s="65"/>
      <c r="E139" s="65"/>
    </row>
    <row r="140" spans="1:9" x14ac:dyDescent="0.25">
      <c r="B140" s="44"/>
      <c r="C140" s="44"/>
      <c r="D140" s="65"/>
      <c r="E140" s="65"/>
    </row>
    <row r="141" spans="1:9" x14ac:dyDescent="0.25">
      <c r="B141" s="44"/>
      <c r="C141" s="44"/>
      <c r="D141" s="65"/>
      <c r="E141" s="65"/>
    </row>
    <row r="142" spans="1:9" x14ac:dyDescent="0.25">
      <c r="B142" s="44"/>
      <c r="C142" s="44"/>
      <c r="D142" s="65"/>
      <c r="E142" s="65"/>
    </row>
    <row r="143" spans="1:9" x14ac:dyDescent="0.25">
      <c r="B143" s="44"/>
      <c r="C143" s="44"/>
      <c r="D143" s="65"/>
      <c r="E143" s="65"/>
    </row>
    <row r="144" spans="1:9" x14ac:dyDescent="0.25">
      <c r="B144" s="44"/>
      <c r="C144" s="44"/>
      <c r="D144" s="65"/>
      <c r="E144" s="65"/>
    </row>
    <row r="145" spans="2:5" x14ac:dyDescent="0.25">
      <c r="B145" s="44"/>
      <c r="C145" s="44"/>
      <c r="D145" s="65"/>
      <c r="E145" s="65"/>
    </row>
    <row r="146" spans="2:5" x14ac:dyDescent="0.25">
      <c r="B146" s="44"/>
      <c r="C146" s="44"/>
      <c r="D146" s="65"/>
      <c r="E146" s="65"/>
    </row>
    <row r="147" spans="2:5" x14ac:dyDescent="0.25">
      <c r="B147" s="44"/>
      <c r="C147" s="44"/>
      <c r="D147" s="65"/>
      <c r="E147" s="65"/>
    </row>
    <row r="148" spans="2:5" x14ac:dyDescent="0.25">
      <c r="B148" s="44"/>
      <c r="C148" s="44"/>
      <c r="D148" s="65"/>
      <c r="E148" s="65"/>
    </row>
    <row r="149" spans="2:5" x14ac:dyDescent="0.25">
      <c r="B149" s="44"/>
      <c r="C149" s="44"/>
      <c r="D149" s="65"/>
      <c r="E149" s="65"/>
    </row>
    <row r="150" spans="2:5" x14ac:dyDescent="0.25">
      <c r="B150" s="44"/>
      <c r="C150" s="44"/>
      <c r="D150" s="65"/>
      <c r="E150" s="65"/>
    </row>
    <row r="151" spans="2:5" x14ac:dyDescent="0.25">
      <c r="B151" s="44"/>
      <c r="C151" s="44"/>
      <c r="D151" s="65"/>
      <c r="E151" s="65"/>
    </row>
    <row r="152" spans="2:5" x14ac:dyDescent="0.25">
      <c r="B152" s="44"/>
      <c r="C152" s="44"/>
      <c r="D152" s="65"/>
      <c r="E152" s="65"/>
    </row>
    <row r="153" spans="2:5" x14ac:dyDescent="0.25">
      <c r="B153" s="44"/>
      <c r="C153" s="44"/>
      <c r="D153" s="65"/>
      <c r="E153" s="65"/>
    </row>
    <row r="154" spans="2:5" x14ac:dyDescent="0.25">
      <c r="B154" s="44"/>
      <c r="C154" s="44"/>
      <c r="D154" s="65"/>
      <c r="E154" s="65"/>
    </row>
    <row r="155" spans="2:5" x14ac:dyDescent="0.25">
      <c r="B155" s="44"/>
      <c r="C155" s="44"/>
      <c r="D155" s="65"/>
      <c r="E155" s="65"/>
    </row>
    <row r="156" spans="2:5" x14ac:dyDescent="0.25">
      <c r="B156" s="44"/>
      <c r="C156" s="44"/>
      <c r="D156" s="65"/>
      <c r="E156" s="65"/>
    </row>
    <row r="157" spans="2:5" x14ac:dyDescent="0.25">
      <c r="B157" s="44"/>
      <c r="C157" s="44"/>
      <c r="D157" s="65"/>
      <c r="E157" s="65"/>
    </row>
    <row r="158" spans="2:5" x14ac:dyDescent="0.25">
      <c r="B158" s="44"/>
      <c r="C158" s="44"/>
      <c r="D158" s="65"/>
      <c r="E158" s="65"/>
    </row>
    <row r="159" spans="2:5" x14ac:dyDescent="0.25">
      <c r="B159" s="44"/>
      <c r="C159" s="44"/>
      <c r="D159" s="65"/>
      <c r="E159" s="65"/>
    </row>
    <row r="160" spans="2:5" x14ac:dyDescent="0.25">
      <c r="B160" s="44"/>
      <c r="C160" s="44"/>
      <c r="D160" s="65"/>
      <c r="E160" s="65"/>
    </row>
    <row r="161" spans="2:5" x14ac:dyDescent="0.25">
      <c r="B161" s="44"/>
      <c r="C161" s="44"/>
      <c r="D161" s="65"/>
      <c r="E161" s="65"/>
    </row>
    <row r="162" spans="2:5" x14ac:dyDescent="0.25">
      <c r="B162" s="44"/>
      <c r="C162" s="44"/>
      <c r="D162" s="65"/>
      <c r="E162" s="65"/>
    </row>
    <row r="163" spans="2:5" x14ac:dyDescent="0.25">
      <c r="B163" s="44"/>
      <c r="C163" s="44"/>
      <c r="D163" s="65"/>
      <c r="E163" s="65"/>
    </row>
    <row r="164" spans="2:5" x14ac:dyDescent="0.25">
      <c r="B164" s="44"/>
      <c r="C164" s="44"/>
      <c r="D164" s="65"/>
      <c r="E164" s="65"/>
    </row>
    <row r="165" spans="2:5" x14ac:dyDescent="0.25">
      <c r="B165" s="44"/>
      <c r="C165" s="44"/>
      <c r="D165" s="65"/>
      <c r="E165" s="65"/>
    </row>
    <row r="166" spans="2:5" x14ac:dyDescent="0.25">
      <c r="B166" s="44"/>
      <c r="C166" s="44"/>
      <c r="D166" s="65"/>
      <c r="E166" s="65"/>
    </row>
    <row r="167" spans="2:5" x14ac:dyDescent="0.25">
      <c r="B167" s="44"/>
      <c r="C167" s="44"/>
      <c r="D167" s="65"/>
      <c r="E167" s="65"/>
    </row>
    <row r="168" spans="2:5" x14ac:dyDescent="0.25">
      <c r="B168" s="44"/>
      <c r="C168" s="44"/>
      <c r="D168" s="65"/>
      <c r="E168" s="65"/>
    </row>
    <row r="169" spans="2:5" x14ac:dyDescent="0.25">
      <c r="B169" s="44"/>
      <c r="C169" s="44"/>
      <c r="D169" s="65"/>
      <c r="E169" s="65"/>
    </row>
    <row r="170" spans="2:5" x14ac:dyDescent="0.25">
      <c r="B170" s="44"/>
      <c r="C170" s="44"/>
      <c r="D170" s="65"/>
      <c r="E170" s="65"/>
    </row>
    <row r="171" spans="2:5" x14ac:dyDescent="0.25">
      <c r="B171" s="44"/>
      <c r="C171" s="44"/>
      <c r="D171" s="65"/>
      <c r="E171" s="65"/>
    </row>
    <row r="172" spans="2:5" x14ac:dyDescent="0.25">
      <c r="B172" s="44"/>
      <c r="C172" s="44"/>
      <c r="D172" s="65"/>
      <c r="E172" s="65"/>
    </row>
    <row r="173" spans="2:5" x14ac:dyDescent="0.25">
      <c r="B173" s="44"/>
      <c r="C173" s="44"/>
      <c r="D173" s="65"/>
      <c r="E173" s="65"/>
    </row>
    <row r="174" spans="2:5" x14ac:dyDescent="0.25">
      <c r="B174" s="44"/>
      <c r="C174" s="44"/>
      <c r="D174" s="65"/>
      <c r="E174" s="65"/>
    </row>
    <row r="175" spans="2:5" x14ac:dyDescent="0.25">
      <c r="B175" s="44"/>
      <c r="C175" s="44"/>
      <c r="D175" s="65"/>
      <c r="E175" s="65"/>
    </row>
    <row r="176" spans="2:5" x14ac:dyDescent="0.25">
      <c r="B176" s="44"/>
      <c r="C176" s="44"/>
      <c r="D176" s="65"/>
      <c r="E176" s="65"/>
    </row>
    <row r="177" spans="2:5" x14ac:dyDescent="0.25">
      <c r="B177" s="44"/>
      <c r="C177" s="44"/>
      <c r="D177" s="65"/>
      <c r="E177" s="65"/>
    </row>
    <row r="178" spans="2:5" x14ac:dyDescent="0.25">
      <c r="B178" s="44"/>
      <c r="C178" s="44"/>
      <c r="D178" s="65"/>
      <c r="E178" s="65"/>
    </row>
    <row r="179" spans="2:5" x14ac:dyDescent="0.25">
      <c r="B179" s="44"/>
      <c r="C179" s="44"/>
      <c r="D179" s="65"/>
      <c r="E179" s="65"/>
    </row>
    <row r="180" spans="2:5" x14ac:dyDescent="0.25">
      <c r="B180" s="44"/>
      <c r="C180" s="44"/>
      <c r="D180" s="65"/>
      <c r="E180" s="65"/>
    </row>
    <row r="181" spans="2:5" x14ac:dyDescent="0.25">
      <c r="B181" s="44"/>
      <c r="C181" s="44"/>
      <c r="D181" s="65"/>
      <c r="E181" s="65"/>
    </row>
    <row r="182" spans="2:5" x14ac:dyDescent="0.25">
      <c r="B182" s="44"/>
      <c r="C182" s="44"/>
      <c r="D182" s="65"/>
      <c r="E182" s="65"/>
    </row>
    <row r="183" spans="2:5" x14ac:dyDescent="0.25">
      <c r="B183" s="44"/>
      <c r="C183" s="44"/>
      <c r="D183" s="65"/>
      <c r="E183" s="65"/>
    </row>
    <row r="184" spans="2:5" x14ac:dyDescent="0.25">
      <c r="B184" s="44"/>
      <c r="C184" s="44"/>
      <c r="D184" s="65"/>
      <c r="E184" s="65"/>
    </row>
    <row r="185" spans="2:5" x14ac:dyDescent="0.25">
      <c r="B185" s="44"/>
      <c r="C185" s="44"/>
      <c r="D185" s="65"/>
      <c r="E185" s="65"/>
    </row>
    <row r="186" spans="2:5" x14ac:dyDescent="0.25">
      <c r="B186" s="44"/>
      <c r="C186" s="44"/>
      <c r="D186" s="65"/>
      <c r="E186" s="65"/>
    </row>
    <row r="187" spans="2:5" x14ac:dyDescent="0.25">
      <c r="B187" s="44"/>
      <c r="C187" s="44"/>
      <c r="D187" s="65"/>
      <c r="E187" s="65"/>
    </row>
    <row r="188" spans="2:5" x14ac:dyDescent="0.25">
      <c r="B188" s="44"/>
      <c r="C188" s="44"/>
      <c r="D188" s="65"/>
      <c r="E188" s="65"/>
    </row>
    <row r="189" spans="2:5" x14ac:dyDescent="0.25">
      <c r="B189" s="44"/>
      <c r="C189" s="44"/>
      <c r="D189" s="65"/>
      <c r="E189" s="65"/>
    </row>
    <row r="190" spans="2:5" x14ac:dyDescent="0.25">
      <c r="B190" s="44"/>
      <c r="C190" s="44"/>
      <c r="D190" s="65"/>
      <c r="E190" s="65"/>
    </row>
    <row r="191" spans="2:5" x14ac:dyDescent="0.25">
      <c r="B191" s="44"/>
      <c r="C191" s="44"/>
      <c r="D191" s="65"/>
      <c r="E191" s="65"/>
    </row>
    <row r="192" spans="2:5" x14ac:dyDescent="0.25">
      <c r="B192" s="44"/>
      <c r="C192" s="44"/>
      <c r="D192" s="65"/>
      <c r="E192" s="65"/>
    </row>
    <row r="193" spans="2:5" x14ac:dyDescent="0.25">
      <c r="B193" s="44"/>
      <c r="C193" s="44"/>
      <c r="D193" s="65"/>
      <c r="E193" s="65"/>
    </row>
    <row r="194" spans="2:5" x14ac:dyDescent="0.25">
      <c r="B194" s="44"/>
      <c r="C194" s="44"/>
      <c r="D194" s="65"/>
      <c r="E194" s="65"/>
    </row>
    <row r="195" spans="2:5" x14ac:dyDescent="0.25">
      <c r="B195" s="44"/>
      <c r="C195" s="44"/>
      <c r="D195" s="65"/>
      <c r="E195" s="65"/>
    </row>
    <row r="196" spans="2:5" x14ac:dyDescent="0.25">
      <c r="B196" s="44"/>
      <c r="C196" s="44"/>
      <c r="D196" s="65"/>
      <c r="E196" s="65"/>
    </row>
    <row r="197" spans="2:5" x14ac:dyDescent="0.25">
      <c r="B197" s="44"/>
      <c r="C197" s="44"/>
      <c r="D197" s="65"/>
      <c r="E197" s="65"/>
    </row>
    <row r="198" spans="2:5" x14ac:dyDescent="0.25">
      <c r="B198" s="44"/>
      <c r="C198" s="44"/>
      <c r="D198" s="65"/>
      <c r="E198" s="65"/>
    </row>
    <row r="199" spans="2:5" x14ac:dyDescent="0.25">
      <c r="B199" s="44"/>
      <c r="C199" s="44"/>
      <c r="D199" s="65"/>
      <c r="E199" s="65"/>
    </row>
    <row r="200" spans="2:5" x14ac:dyDescent="0.25">
      <c r="B200" s="44"/>
      <c r="C200" s="44"/>
      <c r="D200" s="65"/>
      <c r="E200" s="65"/>
    </row>
    <row r="201" spans="2:5" x14ac:dyDescent="0.25">
      <c r="B201" s="44"/>
      <c r="C201" s="44"/>
      <c r="D201" s="65"/>
      <c r="E201" s="65"/>
    </row>
    <row r="202" spans="2:5" x14ac:dyDescent="0.25">
      <c r="B202" s="44"/>
      <c r="C202" s="44"/>
      <c r="D202" s="65"/>
      <c r="E202" s="65"/>
    </row>
    <row r="203" spans="2:5" x14ac:dyDescent="0.25">
      <c r="B203" s="44"/>
      <c r="C203" s="44"/>
      <c r="D203" s="65"/>
      <c r="E203" s="65"/>
    </row>
    <row r="204" spans="2:5" x14ac:dyDescent="0.25">
      <c r="B204" s="44"/>
      <c r="C204" s="44"/>
      <c r="D204" s="65"/>
      <c r="E204" s="65"/>
    </row>
    <row r="205" spans="2:5" x14ac:dyDescent="0.25">
      <c r="B205" s="44"/>
      <c r="C205" s="44"/>
      <c r="D205" s="65"/>
      <c r="E205" s="65"/>
    </row>
    <row r="206" spans="2:5" x14ac:dyDescent="0.25">
      <c r="B206" s="44"/>
      <c r="C206" s="44"/>
      <c r="D206" s="65"/>
      <c r="E206" s="65"/>
    </row>
    <row r="207" spans="2:5" x14ac:dyDescent="0.25">
      <c r="B207" s="44"/>
      <c r="C207" s="44"/>
      <c r="D207" s="65"/>
      <c r="E207" s="65"/>
    </row>
    <row r="208" spans="2:5" x14ac:dyDescent="0.25">
      <c r="B208" s="44"/>
      <c r="C208" s="44"/>
      <c r="D208" s="65"/>
      <c r="E208" s="65"/>
    </row>
    <row r="209" spans="2:5" x14ac:dyDescent="0.25">
      <c r="B209" s="44"/>
      <c r="C209" s="44"/>
      <c r="D209" s="65"/>
      <c r="E209" s="65"/>
    </row>
    <row r="210" spans="2:5" x14ac:dyDescent="0.25">
      <c r="B210" s="44"/>
      <c r="C210" s="44"/>
      <c r="D210" s="65"/>
      <c r="E210" s="65"/>
    </row>
    <row r="211" spans="2:5" x14ac:dyDescent="0.25">
      <c r="B211" s="44"/>
      <c r="C211" s="44"/>
      <c r="D211" s="65"/>
      <c r="E211" s="65"/>
    </row>
    <row r="212" spans="2:5" x14ac:dyDescent="0.25">
      <c r="B212" s="44"/>
      <c r="C212" s="44"/>
      <c r="D212" s="65"/>
      <c r="E212" s="65"/>
    </row>
    <row r="213" spans="2:5" x14ac:dyDescent="0.25">
      <c r="B213" s="44"/>
      <c r="C213" s="44"/>
      <c r="D213" s="65"/>
      <c r="E213" s="65"/>
    </row>
    <row r="214" spans="2:5" x14ac:dyDescent="0.25">
      <c r="B214" s="44"/>
      <c r="C214" s="44"/>
      <c r="D214" s="65"/>
      <c r="E214" s="65"/>
    </row>
    <row r="215" spans="2:5" x14ac:dyDescent="0.25">
      <c r="B215" s="44"/>
      <c r="C215" s="44"/>
      <c r="D215" s="65"/>
      <c r="E215" s="65"/>
    </row>
    <row r="216" spans="2:5" x14ac:dyDescent="0.25">
      <c r="B216" s="44"/>
      <c r="C216" s="44"/>
      <c r="D216" s="65"/>
      <c r="E216" s="65"/>
    </row>
    <row r="217" spans="2:5" x14ac:dyDescent="0.25">
      <c r="B217" s="44"/>
      <c r="C217" s="44"/>
      <c r="D217" s="65"/>
      <c r="E217" s="65"/>
    </row>
    <row r="218" spans="2:5" x14ac:dyDescent="0.25">
      <c r="B218" s="44"/>
      <c r="C218" s="44"/>
      <c r="D218" s="65"/>
      <c r="E218" s="65"/>
    </row>
    <row r="219" spans="2:5" x14ac:dyDescent="0.25">
      <c r="B219" s="44"/>
      <c r="C219" s="44"/>
      <c r="D219" s="65"/>
      <c r="E219" s="65"/>
    </row>
    <row r="220" spans="2:5" x14ac:dyDescent="0.25">
      <c r="B220" s="44"/>
      <c r="C220" s="44"/>
      <c r="D220" s="65"/>
      <c r="E220" s="65"/>
    </row>
    <row r="221" spans="2:5" x14ac:dyDescent="0.25">
      <c r="B221" s="44"/>
      <c r="C221" s="44"/>
      <c r="D221" s="65"/>
      <c r="E221" s="65"/>
    </row>
    <row r="222" spans="2:5" x14ac:dyDescent="0.25">
      <c r="B222" s="44"/>
      <c r="C222" s="44"/>
      <c r="D222" s="65"/>
      <c r="E222" s="65"/>
    </row>
    <row r="223" spans="2:5" x14ac:dyDescent="0.25">
      <c r="B223" s="44"/>
      <c r="C223" s="44"/>
      <c r="D223" s="65"/>
      <c r="E223" s="65"/>
    </row>
    <row r="224" spans="2:5" x14ac:dyDescent="0.25">
      <c r="B224" s="44"/>
      <c r="C224" s="44"/>
      <c r="D224" s="65"/>
      <c r="E224" s="65"/>
    </row>
    <row r="225" spans="2:5" x14ac:dyDescent="0.25">
      <c r="B225" s="44"/>
      <c r="C225" s="44"/>
      <c r="D225" s="65"/>
      <c r="E225" s="65"/>
    </row>
    <row r="226" spans="2:5" x14ac:dyDescent="0.25">
      <c r="B226" s="44"/>
      <c r="C226" s="44"/>
      <c r="D226" s="65"/>
      <c r="E226" s="65"/>
    </row>
    <row r="227" spans="2:5" x14ac:dyDescent="0.25">
      <c r="B227" s="44"/>
      <c r="C227" s="44"/>
      <c r="D227" s="65"/>
      <c r="E227" s="65"/>
    </row>
    <row r="228" spans="2:5" x14ac:dyDescent="0.25">
      <c r="B228" s="44"/>
      <c r="C228" s="44"/>
      <c r="D228" s="65"/>
      <c r="E228" s="65"/>
    </row>
    <row r="229" spans="2:5" x14ac:dyDescent="0.25">
      <c r="B229" s="44"/>
      <c r="C229" s="44"/>
      <c r="D229" s="65"/>
      <c r="E229" s="65"/>
    </row>
    <row r="230" spans="2:5" x14ac:dyDescent="0.25">
      <c r="B230" s="44"/>
      <c r="C230" s="44"/>
      <c r="D230" s="65"/>
      <c r="E230" s="65"/>
    </row>
    <row r="231" spans="2:5" x14ac:dyDescent="0.25">
      <c r="B231" s="44"/>
      <c r="C231" s="44"/>
      <c r="D231" s="65"/>
      <c r="E231" s="65"/>
    </row>
    <row r="232" spans="2:5" x14ac:dyDescent="0.25">
      <c r="B232" s="44"/>
      <c r="C232" s="44"/>
      <c r="D232" s="65"/>
      <c r="E232" s="65"/>
    </row>
    <row r="233" spans="2:5" x14ac:dyDescent="0.25">
      <c r="B233" s="44"/>
      <c r="C233" s="44"/>
      <c r="D233" s="65"/>
      <c r="E233" s="65"/>
    </row>
    <row r="234" spans="2:5" x14ac:dyDescent="0.25">
      <c r="B234" s="44"/>
      <c r="C234" s="44"/>
      <c r="D234" s="65"/>
      <c r="E234" s="65"/>
    </row>
    <row r="235" spans="2:5" x14ac:dyDescent="0.25">
      <c r="B235" s="44"/>
      <c r="C235" s="44"/>
      <c r="D235" s="65"/>
      <c r="E235" s="65"/>
    </row>
    <row r="236" spans="2:5" x14ac:dyDescent="0.25">
      <c r="B236" s="44"/>
      <c r="C236" s="44"/>
      <c r="D236" s="65"/>
      <c r="E236" s="65"/>
    </row>
    <row r="237" spans="2:5" x14ac:dyDescent="0.25">
      <c r="B237" s="44"/>
      <c r="C237" s="44"/>
      <c r="D237" s="65"/>
      <c r="E237" s="65"/>
    </row>
    <row r="238" spans="2:5" x14ac:dyDescent="0.25">
      <c r="B238" s="44"/>
      <c r="C238" s="44"/>
      <c r="D238" s="65"/>
      <c r="E238" s="65"/>
    </row>
    <row r="239" spans="2:5" x14ac:dyDescent="0.25">
      <c r="B239" s="44"/>
      <c r="C239" s="44"/>
      <c r="D239" s="65"/>
      <c r="E239" s="65"/>
    </row>
    <row r="240" spans="2:5" x14ac:dyDescent="0.25">
      <c r="B240" s="44"/>
      <c r="C240" s="44"/>
      <c r="D240" s="65"/>
      <c r="E240" s="65"/>
    </row>
    <row r="241" spans="2:5" x14ac:dyDescent="0.25">
      <c r="B241" s="44"/>
      <c r="C241" s="44"/>
      <c r="D241" s="65"/>
      <c r="E241" s="65"/>
    </row>
    <row r="242" spans="2:5" x14ac:dyDescent="0.25">
      <c r="B242" s="44"/>
      <c r="C242" s="44"/>
      <c r="D242" s="65"/>
      <c r="E242" s="65"/>
    </row>
    <row r="243" spans="2:5" x14ac:dyDescent="0.25">
      <c r="B243" s="44"/>
      <c r="C243" s="44"/>
      <c r="D243" s="65"/>
      <c r="E243" s="65"/>
    </row>
    <row r="244" spans="2:5" x14ac:dyDescent="0.25">
      <c r="B244" s="44"/>
      <c r="C244" s="44"/>
      <c r="D244" s="65"/>
      <c r="E244" s="65"/>
    </row>
    <row r="245" spans="2:5" x14ac:dyDescent="0.25">
      <c r="B245" s="44"/>
      <c r="C245" s="44"/>
      <c r="D245" s="65"/>
      <c r="E245" s="65"/>
    </row>
    <row r="246" spans="2:5" x14ac:dyDescent="0.25">
      <c r="B246" s="44"/>
      <c r="C246" s="44"/>
      <c r="D246" s="65"/>
      <c r="E246" s="65"/>
    </row>
    <row r="247" spans="2:5" x14ac:dyDescent="0.25">
      <c r="B247" s="44"/>
      <c r="C247" s="44"/>
      <c r="D247" s="65"/>
      <c r="E247" s="65"/>
    </row>
    <row r="248" spans="2:5" x14ac:dyDescent="0.25">
      <c r="B248" s="44"/>
      <c r="C248" s="44"/>
      <c r="D248" s="65"/>
      <c r="E248" s="65"/>
    </row>
    <row r="249" spans="2:5" x14ac:dyDescent="0.25">
      <c r="B249" s="44"/>
      <c r="C249" s="44"/>
      <c r="D249" s="65"/>
      <c r="E249" s="65"/>
    </row>
    <row r="250" spans="2:5" x14ac:dyDescent="0.25">
      <c r="B250" s="44"/>
      <c r="C250" s="44"/>
      <c r="D250" s="65"/>
      <c r="E250" s="65"/>
    </row>
    <row r="251" spans="2:5" x14ac:dyDescent="0.25">
      <c r="B251" s="44"/>
      <c r="C251" s="44"/>
      <c r="D251" s="65"/>
      <c r="E251" s="65"/>
    </row>
    <row r="252" spans="2:5" x14ac:dyDescent="0.25">
      <c r="B252" s="44"/>
      <c r="C252" s="44"/>
      <c r="D252" s="65"/>
      <c r="E252" s="65"/>
    </row>
    <row r="253" spans="2:5" x14ac:dyDescent="0.25">
      <c r="B253" s="44"/>
      <c r="C253" s="44"/>
      <c r="D253" s="65"/>
      <c r="E253" s="65"/>
    </row>
    <row r="254" spans="2:5" x14ac:dyDescent="0.25">
      <c r="B254" s="44"/>
      <c r="C254" s="44"/>
      <c r="D254" s="65"/>
      <c r="E254" s="65"/>
    </row>
    <row r="255" spans="2:5" x14ac:dyDescent="0.25">
      <c r="B255" s="44"/>
      <c r="C255" s="44"/>
      <c r="D255" s="65"/>
      <c r="E255" s="65"/>
    </row>
    <row r="256" spans="2:5" x14ac:dyDescent="0.25">
      <c r="B256" s="44"/>
      <c r="C256" s="44"/>
      <c r="D256" s="65"/>
      <c r="E256" s="65"/>
    </row>
    <row r="257" spans="2:5" x14ac:dyDescent="0.25">
      <c r="B257" s="44"/>
      <c r="C257" s="44"/>
      <c r="D257" s="65"/>
      <c r="E257" s="65"/>
    </row>
    <row r="258" spans="2:5" x14ac:dyDescent="0.25">
      <c r="B258" s="44"/>
      <c r="C258" s="44"/>
      <c r="D258" s="65"/>
      <c r="E258" s="65"/>
    </row>
    <row r="259" spans="2:5" x14ac:dyDescent="0.25">
      <c r="B259" s="44"/>
      <c r="C259" s="44"/>
      <c r="D259" s="65"/>
      <c r="E259" s="65"/>
    </row>
    <row r="260" spans="2:5" x14ac:dyDescent="0.25">
      <c r="B260" s="44"/>
      <c r="C260" s="44"/>
      <c r="D260" s="65"/>
      <c r="E260" s="65"/>
    </row>
  </sheetData>
  <sheetProtection selectLockedCells="1" selectUnlockedCells="1"/>
  <mergeCells count="1">
    <mergeCell ref="A1:F1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66" firstPageNumber="0" fitToHeight="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6"/>
  <sheetViews>
    <sheetView topLeftCell="B1" workbookViewId="0">
      <pane xSplit="2" ySplit="9" topLeftCell="J130" activePane="bottomRight" state="frozen"/>
      <selection activeCell="B1" sqref="B1"/>
      <selection pane="topRight" activeCell="L1" sqref="L1"/>
      <selection pane="bottomLeft" activeCell="B157" sqref="B157"/>
      <selection pane="bottomRight" activeCell="R9" sqref="R9"/>
    </sheetView>
  </sheetViews>
  <sheetFormatPr defaultRowHeight="12.75" x14ac:dyDescent="0.2"/>
  <cols>
    <col min="1" max="1" width="0" style="68" hidden="1" customWidth="1"/>
    <col min="2" max="2" width="18.85546875" style="68" customWidth="1"/>
    <col min="3" max="3" width="52.28515625" style="68" customWidth="1"/>
    <col min="4" max="4" width="11.7109375" style="69" customWidth="1"/>
    <col min="5" max="5" width="11.42578125" style="69" customWidth="1"/>
    <col min="6" max="7" width="9.140625" style="68"/>
    <col min="8" max="9" width="10.140625" style="68" customWidth="1"/>
    <col min="10" max="11" width="9.140625" style="68"/>
    <col min="12" max="13" width="12.7109375" style="70" customWidth="1"/>
    <col min="14" max="14" width="11.7109375" style="71" customWidth="1"/>
    <col min="15" max="19" width="10.140625" style="71" customWidth="1"/>
    <col min="20" max="21" width="12.7109375" style="70" customWidth="1"/>
    <col min="22" max="22" width="11.7109375" style="71" customWidth="1"/>
    <col min="23" max="23" width="10.140625" style="71" customWidth="1"/>
    <col min="24" max="16384" width="9.140625" style="68"/>
  </cols>
  <sheetData>
    <row r="1" spans="1:23" x14ac:dyDescent="0.2">
      <c r="A1" s="72"/>
      <c r="E1" s="70"/>
    </row>
    <row r="2" spans="1:23" ht="15.75" x14ac:dyDescent="0.25">
      <c r="A2" s="72"/>
      <c r="B2" s="73"/>
      <c r="C2" s="74"/>
      <c r="D2" s="75"/>
      <c r="E2" s="75"/>
      <c r="F2" s="76"/>
      <c r="L2" s="77"/>
      <c r="M2" s="77"/>
      <c r="N2" s="78"/>
      <c r="O2" s="79"/>
      <c r="P2" s="79"/>
      <c r="Q2" s="79"/>
      <c r="R2" s="79"/>
      <c r="S2" s="79"/>
      <c r="T2" s="77"/>
      <c r="U2" s="77"/>
      <c r="V2" s="78"/>
      <c r="W2" s="79"/>
    </row>
    <row r="3" spans="1:23" ht="18" x14ac:dyDescent="0.25">
      <c r="A3" s="80"/>
      <c r="B3" s="81" t="s">
        <v>131</v>
      </c>
      <c r="C3" s="81"/>
      <c r="D3" s="81"/>
      <c r="E3" s="81"/>
      <c r="L3" s="71"/>
      <c r="M3" s="71"/>
      <c r="T3" s="71"/>
      <c r="U3" s="71"/>
    </row>
    <row r="4" spans="1:23" ht="13.5" thickBot="1" x14ac:dyDescent="0.25">
      <c r="A4" s="80"/>
      <c r="C4" s="82"/>
      <c r="D4" s="70"/>
      <c r="E4" s="70"/>
      <c r="F4" s="83"/>
      <c r="G4" s="84"/>
      <c r="H4" s="83"/>
      <c r="I4" s="84"/>
      <c r="J4" s="84"/>
      <c r="K4" s="84"/>
      <c r="N4" s="83"/>
      <c r="O4" s="83"/>
      <c r="P4" s="83"/>
      <c r="Q4" s="83"/>
      <c r="R4" s="83"/>
      <c r="S4" s="83"/>
      <c r="V4" s="83"/>
      <c r="W4" s="83"/>
    </row>
    <row r="5" spans="1:23" ht="13.5" thickBot="1" x14ac:dyDescent="0.25">
      <c r="A5" s="80"/>
      <c r="D5" s="869" t="s">
        <v>132</v>
      </c>
      <c r="E5" s="869"/>
      <c r="F5" s="869"/>
      <c r="G5" s="869"/>
      <c r="H5" s="870" t="s">
        <v>133</v>
      </c>
      <c r="I5" s="870"/>
      <c r="J5" s="870"/>
      <c r="K5" s="870"/>
      <c r="L5" s="864" t="s">
        <v>2</v>
      </c>
      <c r="M5" s="864"/>
      <c r="N5" s="864"/>
      <c r="O5" s="864"/>
      <c r="P5" s="864" t="s">
        <v>391</v>
      </c>
      <c r="Q5" s="864"/>
      <c r="R5" s="864"/>
      <c r="S5" s="864"/>
      <c r="T5" s="864" t="s">
        <v>387</v>
      </c>
      <c r="U5" s="864"/>
      <c r="V5" s="864"/>
      <c r="W5" s="864"/>
    </row>
    <row r="6" spans="1:23" ht="12.75" customHeight="1" thickBot="1" x14ac:dyDescent="0.25">
      <c r="A6" s="80"/>
      <c r="B6" s="866" t="s">
        <v>134</v>
      </c>
      <c r="C6" s="866"/>
      <c r="D6" s="158" t="s">
        <v>135</v>
      </c>
      <c r="E6" s="867" t="s">
        <v>136</v>
      </c>
      <c r="F6" s="867"/>
      <c r="G6" s="867"/>
      <c r="H6" s="158" t="s">
        <v>135</v>
      </c>
      <c r="I6" s="868" t="s">
        <v>137</v>
      </c>
      <c r="J6" s="868"/>
      <c r="K6" s="868"/>
      <c r="L6" s="159" t="s">
        <v>135</v>
      </c>
      <c r="M6" s="865" t="s">
        <v>138</v>
      </c>
      <c r="N6" s="865"/>
      <c r="O6" s="865"/>
      <c r="P6" s="159" t="s">
        <v>135</v>
      </c>
      <c r="Q6" s="865" t="s">
        <v>138</v>
      </c>
      <c r="R6" s="865"/>
      <c r="S6" s="865"/>
      <c r="T6" s="159" t="s">
        <v>135</v>
      </c>
      <c r="U6" s="865" t="s">
        <v>139</v>
      </c>
      <c r="V6" s="865"/>
      <c r="W6" s="865"/>
    </row>
    <row r="7" spans="1:23" ht="24.75" thickBot="1" x14ac:dyDescent="0.25">
      <c r="A7" s="80"/>
      <c r="B7" s="866"/>
      <c r="C7" s="866"/>
      <c r="D7" s="160" t="s">
        <v>140</v>
      </c>
      <c r="E7" s="161" t="s">
        <v>141</v>
      </c>
      <c r="F7" s="162" t="s">
        <v>142</v>
      </c>
      <c r="G7" s="163" t="s">
        <v>143</v>
      </c>
      <c r="H7" s="160" t="s">
        <v>144</v>
      </c>
      <c r="I7" s="161" t="s">
        <v>141</v>
      </c>
      <c r="J7" s="162" t="s">
        <v>142</v>
      </c>
      <c r="K7" s="164" t="s">
        <v>143</v>
      </c>
      <c r="L7" s="165" t="s">
        <v>145</v>
      </c>
      <c r="M7" s="166" t="s">
        <v>141</v>
      </c>
      <c r="N7" s="167" t="s">
        <v>142</v>
      </c>
      <c r="O7" s="168" t="s">
        <v>143</v>
      </c>
      <c r="P7" s="165" t="s">
        <v>145</v>
      </c>
      <c r="Q7" s="166" t="s">
        <v>141</v>
      </c>
      <c r="R7" s="167" t="s">
        <v>142</v>
      </c>
      <c r="S7" s="168" t="s">
        <v>143</v>
      </c>
      <c r="T7" s="165" t="s">
        <v>146</v>
      </c>
      <c r="U7" s="166" t="s">
        <v>141</v>
      </c>
      <c r="V7" s="167" t="s">
        <v>142</v>
      </c>
      <c r="W7" s="168" t="s">
        <v>143</v>
      </c>
    </row>
    <row r="8" spans="1:23" ht="24" customHeight="1" thickBot="1" x14ac:dyDescent="0.25">
      <c r="A8" s="80"/>
      <c r="B8" s="169" t="s">
        <v>147</v>
      </c>
      <c r="C8" s="170"/>
      <c r="D8" s="171" t="e">
        <f>E8+F8+G8</f>
        <v>#REF!</v>
      </c>
      <c r="E8" s="172" t="e">
        <f>E10+E24+E38+E48+E54+E70+E78+E93+E97+E120+E130+E139+E151+E174+E175</f>
        <v>#REF!</v>
      </c>
      <c r="F8" s="172" t="e">
        <f>F10+F24+F38+F48+F54+F70+F78+F93+F97+F120+F130+F139+F151+F174+F175</f>
        <v>#REF!</v>
      </c>
      <c r="G8" s="173" t="e">
        <f>G10+G24+G38+G48+G54+G70+G78+G93+G97+G120+G130+G139+G151+G174+G175</f>
        <v>#REF!</v>
      </c>
      <c r="H8" s="171" t="e">
        <f>I8+J8+K8</f>
        <v>#REF!</v>
      </c>
      <c r="I8" s="172" t="e">
        <f>I10+I24+I38+I48+I54+I70+I78+I93+I97+I120+I130+I139+I151+I174+I175</f>
        <v>#REF!</v>
      </c>
      <c r="J8" s="172" t="e">
        <f>J10+J24+J38+J48+J54+J70+J78+J93+J97+J120+J130+J139+J151+J174+J175</f>
        <v>#REF!</v>
      </c>
      <c r="K8" s="174" t="e">
        <f>K10+K24+K38+K48+K54+K70+K78+K93+K97+K120+K130+K139+K151+K174+K175</f>
        <v>#REF!</v>
      </c>
      <c r="L8" s="175" t="e">
        <f>SUM(M8:O8)</f>
        <v>#REF!</v>
      </c>
      <c r="M8" s="172" t="e">
        <f>M10+M24+M38+M48+M54+M70+M78+M93+M97+M120+M130+M139+M151+M174+M175</f>
        <v>#REF!</v>
      </c>
      <c r="N8" s="172" t="e">
        <f>N10+N24+N38+N48+N54+N70+N78+N93+N97+N120+N130+N139+N151+N174+N175</f>
        <v>#REF!</v>
      </c>
      <c r="O8" s="174" t="e">
        <f>O10+O24+O38+O48+O54+O70+O78+O93+O97+O120+O130+O139+O151+O174+O175</f>
        <v>#REF!</v>
      </c>
      <c r="P8" s="175">
        <v>12339862.450000001</v>
      </c>
      <c r="Q8" s="172">
        <v>10730799.140000001</v>
      </c>
      <c r="R8" s="172">
        <v>957999</v>
      </c>
      <c r="S8" s="174">
        <v>654683.57999999996</v>
      </c>
      <c r="T8" s="175" t="e">
        <f>SUM(U8:W8)</f>
        <v>#REF!</v>
      </c>
      <c r="U8" s="172" t="e">
        <f>U10+U24+U38+U48+U54+U70+U78+U93+U97+U120+U130+U139+U151+U174+U175</f>
        <v>#REF!</v>
      </c>
      <c r="V8" s="172" t="e">
        <f>V10+V24+V38+V48+V54+V70+V78+V93+V97+V120+V130+V139+V151+V174+V175</f>
        <v>#REF!</v>
      </c>
      <c r="W8" s="174" t="e">
        <f>W10+W24+W38+W48+W54+W70+W78+W93+W97+W120+W130+W139+W151+W174+W175</f>
        <v>#REF!</v>
      </c>
    </row>
    <row r="9" spans="1:23" ht="13.5" thickBot="1" x14ac:dyDescent="0.25">
      <c r="A9" s="80"/>
      <c r="B9" s="85" t="s">
        <v>148</v>
      </c>
      <c r="C9" s="86"/>
      <c r="D9" s="87"/>
      <c r="E9" s="88"/>
      <c r="F9" s="89"/>
      <c r="G9" s="88"/>
      <c r="H9" s="88"/>
      <c r="I9" s="88"/>
      <c r="J9" s="88"/>
      <c r="K9" s="88"/>
      <c r="L9" s="87"/>
      <c r="M9" s="90"/>
      <c r="N9" s="89"/>
      <c r="O9" s="90"/>
      <c r="P9" s="283"/>
      <c r="Q9" s="284"/>
      <c r="R9" s="285"/>
      <c r="S9" s="284"/>
      <c r="T9" s="87"/>
      <c r="U9" s="90"/>
      <c r="V9" s="89"/>
      <c r="W9" s="90"/>
    </row>
    <row r="10" spans="1:23" ht="14.25" x14ac:dyDescent="0.2">
      <c r="A10" s="80"/>
      <c r="B10" s="176" t="s">
        <v>149</v>
      </c>
      <c r="C10" s="177"/>
      <c r="D10" s="178">
        <f t="shared" ref="D10:W10" si="0">D11+D16+D20+D21+D22+D23</f>
        <v>249041</v>
      </c>
      <c r="E10" s="179">
        <f t="shared" si="0"/>
        <v>202089</v>
      </c>
      <c r="F10" s="179">
        <f t="shared" si="0"/>
        <v>46952</v>
      </c>
      <c r="G10" s="180">
        <f t="shared" si="0"/>
        <v>0</v>
      </c>
      <c r="H10" s="178">
        <f>H11+H16+H20+H21+H22+H23-1</f>
        <v>182685</v>
      </c>
      <c r="I10" s="179">
        <f t="shared" si="0"/>
        <v>169377</v>
      </c>
      <c r="J10" s="179">
        <f t="shared" si="0"/>
        <v>13309</v>
      </c>
      <c r="K10" s="181">
        <f t="shared" si="0"/>
        <v>0</v>
      </c>
      <c r="L10" s="182" t="e">
        <f t="shared" si="0"/>
        <v>#REF!</v>
      </c>
      <c r="M10" s="179" t="e">
        <f t="shared" si="0"/>
        <v>#REF!</v>
      </c>
      <c r="N10" s="179" t="e">
        <f t="shared" si="0"/>
        <v>#REF!</v>
      </c>
      <c r="O10" s="181" t="e">
        <f t="shared" si="0"/>
        <v>#REF!</v>
      </c>
      <c r="P10" s="246">
        <v>167746.69</v>
      </c>
      <c r="Q10" s="247">
        <v>166090.16</v>
      </c>
      <c r="R10" s="247">
        <v>1656.53</v>
      </c>
      <c r="S10" s="248">
        <v>0</v>
      </c>
      <c r="T10" s="182">
        <f t="shared" si="0"/>
        <v>202120</v>
      </c>
      <c r="U10" s="179">
        <f t="shared" si="0"/>
        <v>179552</v>
      </c>
      <c r="V10" s="179">
        <f t="shared" si="0"/>
        <v>22568</v>
      </c>
      <c r="W10" s="181">
        <f t="shared" si="0"/>
        <v>0</v>
      </c>
    </row>
    <row r="11" spans="1:23" ht="15.75" x14ac:dyDescent="0.25">
      <c r="A11" s="80"/>
      <c r="B11" s="199" t="s">
        <v>150</v>
      </c>
      <c r="C11" s="200" t="s">
        <v>151</v>
      </c>
      <c r="D11" s="201">
        <f>SUM(D12:D15)</f>
        <v>114308</v>
      </c>
      <c r="E11" s="202">
        <f>SUM(E12:E15)</f>
        <v>114308</v>
      </c>
      <c r="F11" s="202">
        <f>SUM(F12:F15)</f>
        <v>0</v>
      </c>
      <c r="G11" s="203">
        <f>SUM(G12:G15)</f>
        <v>0</v>
      </c>
      <c r="H11" s="201">
        <f t="shared" ref="H11:W11" si="1">SUM(H12:H15)</f>
        <v>84347</v>
      </c>
      <c r="I11" s="202">
        <f t="shared" si="1"/>
        <v>84347</v>
      </c>
      <c r="J11" s="202">
        <f t="shared" si="1"/>
        <v>0</v>
      </c>
      <c r="K11" s="204">
        <f t="shared" si="1"/>
        <v>0</v>
      </c>
      <c r="L11" s="205" t="e">
        <f t="shared" si="1"/>
        <v>#REF!</v>
      </c>
      <c r="M11" s="202" t="e">
        <f t="shared" si="1"/>
        <v>#REF!</v>
      </c>
      <c r="N11" s="202" t="e">
        <f t="shared" si="1"/>
        <v>#REF!</v>
      </c>
      <c r="O11" s="204" t="e">
        <f t="shared" si="1"/>
        <v>#REF!</v>
      </c>
      <c r="P11" s="249">
        <v>92823.26</v>
      </c>
      <c r="Q11" s="250">
        <v>92823.26</v>
      </c>
      <c r="R11" s="250">
        <v>0</v>
      </c>
      <c r="S11" s="251">
        <v>0</v>
      </c>
      <c r="T11" s="205">
        <f t="shared" si="1"/>
        <v>100632</v>
      </c>
      <c r="U11" s="202">
        <f t="shared" si="1"/>
        <v>100632</v>
      </c>
      <c r="V11" s="202">
        <f t="shared" si="1"/>
        <v>0</v>
      </c>
      <c r="W11" s="204">
        <f t="shared" si="1"/>
        <v>0</v>
      </c>
    </row>
    <row r="12" spans="1:23" ht="15.75" x14ac:dyDescent="0.25">
      <c r="A12" s="80"/>
      <c r="B12" s="91">
        <v>1</v>
      </c>
      <c r="C12" s="92" t="s">
        <v>152</v>
      </c>
      <c r="D12" s="93">
        <f>SUM(E12:G12)</f>
        <v>49611</v>
      </c>
      <c r="E12" s="98">
        <v>49611</v>
      </c>
      <c r="F12" s="94"/>
      <c r="G12" s="95"/>
      <c r="H12" s="93">
        <f>SUM(I12:K12)</f>
        <v>38616</v>
      </c>
      <c r="I12" s="94">
        <v>38616</v>
      </c>
      <c r="J12" s="94"/>
      <c r="K12" s="96"/>
      <c r="L12" s="97" t="e">
        <f>SUM(M12:O12)</f>
        <v>#REF!</v>
      </c>
      <c r="M12" s="94" t="e">
        <f>'[3]1.Plánovanie, manažment a kontr'!#REF!</f>
        <v>#REF!</v>
      </c>
      <c r="N12" s="94" t="e">
        <f>'[3]1.Plánovanie, manažment a kontr'!#REF!</f>
        <v>#REF!</v>
      </c>
      <c r="O12" s="96" t="e">
        <f>'[3]1.Plánovanie, manažment a kontr'!#REF!</f>
        <v>#REF!</v>
      </c>
      <c r="P12" s="249">
        <v>38175.74</v>
      </c>
      <c r="Q12" s="252">
        <v>38175.74</v>
      </c>
      <c r="R12" s="252">
        <v>0</v>
      </c>
      <c r="S12" s="253">
        <v>0</v>
      </c>
      <c r="T12" s="97">
        <f>SUM(U12:W12)</f>
        <v>39379</v>
      </c>
      <c r="U12" s="94">
        <f>'[3]1.Plánovanie, manažment a kontr'!$H$5</f>
        <v>39379</v>
      </c>
      <c r="V12" s="94">
        <f>'[3]1.Plánovanie, manažment a kontr'!$I$5</f>
        <v>0</v>
      </c>
      <c r="W12" s="96">
        <f>'[3]1.Plánovanie, manažment a kontr'!$J$5</f>
        <v>0</v>
      </c>
    </row>
    <row r="13" spans="1:23" ht="15.75" x14ac:dyDescent="0.25">
      <c r="A13" s="99"/>
      <c r="B13" s="91">
        <v>2</v>
      </c>
      <c r="C13" s="92" t="s">
        <v>153</v>
      </c>
      <c r="D13" s="93">
        <f>SUM(E13:G13)</f>
        <v>26900</v>
      </c>
      <c r="E13" s="94">
        <v>26900</v>
      </c>
      <c r="F13" s="94"/>
      <c r="G13" s="95"/>
      <c r="H13" s="93">
        <f>SUM(I13:K13)</f>
        <v>21177</v>
      </c>
      <c r="I13" s="94">
        <v>21177</v>
      </c>
      <c r="J13" s="94"/>
      <c r="K13" s="96"/>
      <c r="L13" s="97" t="e">
        <f>SUM(M13:O13)</f>
        <v>#REF!</v>
      </c>
      <c r="M13" s="94" t="e">
        <f>'[3]1.Plánovanie, manažment a kontr'!#REF!</f>
        <v>#REF!</v>
      </c>
      <c r="N13" s="94" t="e">
        <f>'[3]1.Plánovanie, manažment a kontr'!#REF!</f>
        <v>#REF!</v>
      </c>
      <c r="O13" s="96" t="e">
        <f>'[3]1.Plánovanie, manažment a kontr'!#REF!</f>
        <v>#REF!</v>
      </c>
      <c r="P13" s="249">
        <v>26838.14</v>
      </c>
      <c r="Q13" s="252">
        <v>26838.14</v>
      </c>
      <c r="R13" s="252">
        <v>0</v>
      </c>
      <c r="S13" s="253">
        <v>0</v>
      </c>
      <c r="T13" s="97">
        <f>SUM(U13:W13)</f>
        <v>26321</v>
      </c>
      <c r="U13" s="94">
        <f>'[3]1.Plánovanie, manažment a kontr'!$H$16</f>
        <v>26321</v>
      </c>
      <c r="V13" s="94">
        <f>'[3]1.Plánovanie, manažment a kontr'!$I$16</f>
        <v>0</v>
      </c>
      <c r="W13" s="96">
        <f>'[3]1.Plánovanie, manažment a kontr'!$J$16</f>
        <v>0</v>
      </c>
    </row>
    <row r="14" spans="1:23" ht="15.75" x14ac:dyDescent="0.25">
      <c r="A14" s="99"/>
      <c r="B14" s="91">
        <v>3</v>
      </c>
      <c r="C14" s="100" t="s">
        <v>154</v>
      </c>
      <c r="D14" s="93">
        <f>SUM(E14:G14)</f>
        <v>37797</v>
      </c>
      <c r="E14" s="94">
        <v>37797</v>
      </c>
      <c r="F14" s="94"/>
      <c r="G14" s="95"/>
      <c r="H14" s="93">
        <f>SUM(I14:K14)</f>
        <v>24554</v>
      </c>
      <c r="I14" s="94">
        <v>24554</v>
      </c>
      <c r="J14" s="94"/>
      <c r="K14" s="96"/>
      <c r="L14" s="97" t="e">
        <f>SUM(M14:O14)</f>
        <v>#REF!</v>
      </c>
      <c r="M14" s="94" t="e">
        <f>'[3]1.Plánovanie, manažment a kontr'!#REF!</f>
        <v>#REF!</v>
      </c>
      <c r="N14" s="94" t="e">
        <f>'[3]1.Plánovanie, manažment a kontr'!#REF!</f>
        <v>#REF!</v>
      </c>
      <c r="O14" s="96" t="e">
        <f>'[3]1.Plánovanie, manažment a kontr'!#REF!</f>
        <v>#REF!</v>
      </c>
      <c r="P14" s="249">
        <v>27809.38</v>
      </c>
      <c r="Q14" s="252">
        <v>27809.38</v>
      </c>
      <c r="R14" s="252">
        <v>0</v>
      </c>
      <c r="S14" s="253">
        <v>0</v>
      </c>
      <c r="T14" s="97">
        <f>SUM(U14:W14)</f>
        <v>34932</v>
      </c>
      <c r="U14" s="94">
        <f>'[3]1.Plánovanie, manažment a kontr'!$H$27</f>
        <v>34932</v>
      </c>
      <c r="V14" s="94">
        <f>'[3]1.Plánovanie, manažment a kontr'!$I$27</f>
        <v>0</v>
      </c>
      <c r="W14" s="96">
        <f>'[3]1.Plánovanie, manažment a kontr'!$J$27</f>
        <v>0</v>
      </c>
    </row>
    <row r="15" spans="1:23" ht="15.75" x14ac:dyDescent="0.25">
      <c r="A15" s="99"/>
      <c r="B15" s="91">
        <v>4</v>
      </c>
      <c r="C15" s="100" t="s">
        <v>155</v>
      </c>
      <c r="D15" s="93">
        <f>SUM(E15:G15)</f>
        <v>0</v>
      </c>
      <c r="E15" s="94"/>
      <c r="F15" s="94"/>
      <c r="G15" s="95"/>
      <c r="H15" s="93">
        <f>SUM(I15:K15)</f>
        <v>0</v>
      </c>
      <c r="I15" s="94">
        <v>0</v>
      </c>
      <c r="J15" s="94"/>
      <c r="K15" s="96"/>
      <c r="L15" s="97" t="e">
        <f>SUM(M15:O15)</f>
        <v>#REF!</v>
      </c>
      <c r="M15" s="94" t="e">
        <f>'[3]1.Plánovanie, manažment a kontr'!#REF!</f>
        <v>#REF!</v>
      </c>
      <c r="N15" s="94" t="e">
        <f>'[3]1.Plánovanie, manažment a kontr'!#REF!</f>
        <v>#REF!</v>
      </c>
      <c r="O15" s="96" t="e">
        <f>'[3]1.Plánovanie, manažment a kontr'!#REF!</f>
        <v>#REF!</v>
      </c>
      <c r="P15" s="249">
        <v>0</v>
      </c>
      <c r="Q15" s="252">
        <v>0</v>
      </c>
      <c r="R15" s="252">
        <v>0</v>
      </c>
      <c r="S15" s="253">
        <v>0</v>
      </c>
      <c r="T15" s="97">
        <f>SUM(U15:W15)</f>
        <v>0</v>
      </c>
      <c r="U15" s="94">
        <f>'[3]1.Plánovanie, manažment a kontr'!$H$31</f>
        <v>0</v>
      </c>
      <c r="V15" s="94">
        <f>'[3]1.Plánovanie, manažment a kontr'!$I$31</f>
        <v>0</v>
      </c>
      <c r="W15" s="96">
        <f>'[3]1.Plánovanie, manažment a kontr'!$J$31</f>
        <v>0</v>
      </c>
    </row>
    <row r="16" spans="1:23" ht="15.75" x14ac:dyDescent="0.25">
      <c r="A16" s="99"/>
      <c r="B16" s="199" t="s">
        <v>156</v>
      </c>
      <c r="C16" s="206" t="s">
        <v>157</v>
      </c>
      <c r="D16" s="201">
        <f t="shared" ref="D16:W16" si="2">SUM(D17:D19)</f>
        <v>61358</v>
      </c>
      <c r="E16" s="202">
        <f t="shared" si="2"/>
        <v>16667</v>
      </c>
      <c r="F16" s="202">
        <f t="shared" si="2"/>
        <v>44691</v>
      </c>
      <c r="G16" s="203">
        <f t="shared" si="2"/>
        <v>0</v>
      </c>
      <c r="H16" s="201">
        <f t="shared" si="2"/>
        <v>32896</v>
      </c>
      <c r="I16" s="202">
        <f t="shared" si="2"/>
        <v>19587</v>
      </c>
      <c r="J16" s="202">
        <f t="shared" si="2"/>
        <v>13309</v>
      </c>
      <c r="K16" s="204">
        <f t="shared" si="2"/>
        <v>0</v>
      </c>
      <c r="L16" s="205" t="e">
        <f t="shared" si="2"/>
        <v>#REF!</v>
      </c>
      <c r="M16" s="202" t="e">
        <f t="shared" si="2"/>
        <v>#REF!</v>
      </c>
      <c r="N16" s="202" t="e">
        <f t="shared" si="2"/>
        <v>#REF!</v>
      </c>
      <c r="O16" s="204" t="e">
        <f t="shared" si="2"/>
        <v>#REF!</v>
      </c>
      <c r="P16" s="249">
        <v>9763.3700000000008</v>
      </c>
      <c r="Q16" s="250">
        <v>8106.84</v>
      </c>
      <c r="R16" s="250">
        <v>1656.53</v>
      </c>
      <c r="S16" s="251">
        <v>0</v>
      </c>
      <c r="T16" s="205">
        <f t="shared" si="2"/>
        <v>45168</v>
      </c>
      <c r="U16" s="202">
        <f t="shared" si="2"/>
        <v>22600</v>
      </c>
      <c r="V16" s="202">
        <f t="shared" si="2"/>
        <v>22568</v>
      </c>
      <c r="W16" s="204">
        <f t="shared" si="2"/>
        <v>0</v>
      </c>
    </row>
    <row r="17" spans="1:23" ht="15.75" x14ac:dyDescent="0.25">
      <c r="A17" s="99"/>
      <c r="B17" s="91">
        <v>1</v>
      </c>
      <c r="C17" s="100" t="s">
        <v>158</v>
      </c>
      <c r="D17" s="93">
        <f t="shared" ref="D17:D23" si="3">SUM(E17:G17)</f>
        <v>13463</v>
      </c>
      <c r="E17" s="98">
        <v>13463</v>
      </c>
      <c r="F17" s="94"/>
      <c r="G17" s="95"/>
      <c r="H17" s="93">
        <f t="shared" ref="H17:H23" si="4">SUM(I17:K17)</f>
        <v>2001</v>
      </c>
      <c r="I17" s="94">
        <v>2001</v>
      </c>
      <c r="J17" s="94"/>
      <c r="K17" s="96"/>
      <c r="L17" s="97" t="e">
        <f t="shared" ref="L17:L23" si="5">SUM(M17:O17)</f>
        <v>#REF!</v>
      </c>
      <c r="M17" s="94" t="e">
        <f>'[3]1.Plánovanie, manažment a kontr'!#REF!</f>
        <v>#REF!</v>
      </c>
      <c r="N17" s="94" t="e">
        <f>'[3]1.Plánovanie, manažment a kontr'!#REF!</f>
        <v>#REF!</v>
      </c>
      <c r="O17" s="96" t="e">
        <f>'[3]1.Plánovanie, manažment a kontr'!#REF!</f>
        <v>#REF!</v>
      </c>
      <c r="P17" s="249">
        <v>228.58</v>
      </c>
      <c r="Q17" s="252">
        <v>228.58</v>
      </c>
      <c r="R17" s="252">
        <v>0</v>
      </c>
      <c r="S17" s="253">
        <v>0</v>
      </c>
      <c r="T17" s="97">
        <f t="shared" ref="T17:T23" si="6">SUM(U17:W17)</f>
        <v>2046</v>
      </c>
      <c r="U17" s="94">
        <f>'[3]1.Plánovanie, manažment a kontr'!$H$35</f>
        <v>2046</v>
      </c>
      <c r="V17" s="94">
        <f>'[3]1.Plánovanie, manažment a kontr'!$I$35</f>
        <v>0</v>
      </c>
      <c r="W17" s="96">
        <f>'[3]1.Plánovanie, manažment a kontr'!$J$35</f>
        <v>0</v>
      </c>
    </row>
    <row r="18" spans="1:23" ht="15.75" x14ac:dyDescent="0.25">
      <c r="A18" s="99"/>
      <c r="B18" s="91">
        <v>2</v>
      </c>
      <c r="C18" s="100" t="s">
        <v>159</v>
      </c>
      <c r="D18" s="93">
        <f t="shared" si="3"/>
        <v>0</v>
      </c>
      <c r="E18" s="94">
        <v>0</v>
      </c>
      <c r="F18" s="94"/>
      <c r="G18" s="95"/>
      <c r="H18" s="93">
        <f t="shared" si="4"/>
        <v>12120</v>
      </c>
      <c r="I18" s="94">
        <v>12120</v>
      </c>
      <c r="J18" s="94"/>
      <c r="K18" s="96"/>
      <c r="L18" s="97" t="e">
        <f t="shared" si="5"/>
        <v>#REF!</v>
      </c>
      <c r="M18" s="94" t="e">
        <f>'[3]1.Plánovanie, manažment a kontr'!#REF!</f>
        <v>#REF!</v>
      </c>
      <c r="N18" s="94" t="e">
        <f>'[3]1.Plánovanie, manažment a kontr'!#REF!</f>
        <v>#REF!</v>
      </c>
      <c r="O18" s="96" t="e">
        <f>'[3]1.Plánovanie, manažment a kontr'!#REF!</f>
        <v>#REF!</v>
      </c>
      <c r="P18" s="249">
        <v>0</v>
      </c>
      <c r="Q18" s="252">
        <v>0</v>
      </c>
      <c r="R18" s="252">
        <v>0</v>
      </c>
      <c r="S18" s="253">
        <v>0</v>
      </c>
      <c r="T18" s="97">
        <f t="shared" si="6"/>
        <v>10904</v>
      </c>
      <c r="U18" s="94">
        <f>'[3]1.Plánovanie, manažment a kontr'!$H$47</f>
        <v>10904</v>
      </c>
      <c r="V18" s="94">
        <f>'[3]1.Plánovanie, manažment a kontr'!$I$47</f>
        <v>0</v>
      </c>
      <c r="W18" s="96">
        <f>'[3]1.Plánovanie, manažment a kontr'!$J$47</f>
        <v>0</v>
      </c>
    </row>
    <row r="19" spans="1:23" ht="15.75" x14ac:dyDescent="0.25">
      <c r="A19" s="99"/>
      <c r="B19" s="91">
        <v>3</v>
      </c>
      <c r="C19" s="100" t="s">
        <v>160</v>
      </c>
      <c r="D19" s="93">
        <f t="shared" si="3"/>
        <v>47895</v>
      </c>
      <c r="E19" s="94">
        <v>3204</v>
      </c>
      <c r="F19" s="94">
        <v>44691</v>
      </c>
      <c r="G19" s="95"/>
      <c r="H19" s="93">
        <f t="shared" si="4"/>
        <v>18775</v>
      </c>
      <c r="I19" s="94">
        <v>5466</v>
      </c>
      <c r="J19" s="94">
        <v>13309</v>
      </c>
      <c r="K19" s="96"/>
      <c r="L19" s="97" t="e">
        <f t="shared" si="5"/>
        <v>#REF!</v>
      </c>
      <c r="M19" s="94" t="e">
        <f>'[3]1.Plánovanie, manažment a kontr'!#REF!</f>
        <v>#REF!</v>
      </c>
      <c r="N19" s="94" t="e">
        <f>'[3]1.Plánovanie, manažment a kontr'!#REF!</f>
        <v>#REF!</v>
      </c>
      <c r="O19" s="96" t="e">
        <f>'[3]1.Plánovanie, manažment a kontr'!#REF!</f>
        <v>#REF!</v>
      </c>
      <c r="P19" s="249">
        <v>9534.7900000000009</v>
      </c>
      <c r="Q19" s="252">
        <v>7878.26</v>
      </c>
      <c r="R19" s="252">
        <v>1656.53</v>
      </c>
      <c r="S19" s="253">
        <v>0</v>
      </c>
      <c r="T19" s="97">
        <f t="shared" si="6"/>
        <v>32218</v>
      </c>
      <c r="U19" s="94">
        <f>'[3]1.Plánovanie, manažment a kontr'!$H$50</f>
        <v>9650</v>
      </c>
      <c r="V19" s="94">
        <f>'[3]1.Plánovanie, manažment a kontr'!$I$50</f>
        <v>22568</v>
      </c>
      <c r="W19" s="96">
        <f>'[3]1.Plánovanie, manažment a kontr'!$J$50</f>
        <v>0</v>
      </c>
    </row>
    <row r="20" spans="1:23" ht="15.75" x14ac:dyDescent="0.25">
      <c r="A20" s="83"/>
      <c r="B20" s="199" t="s">
        <v>161</v>
      </c>
      <c r="C20" s="206" t="s">
        <v>162</v>
      </c>
      <c r="D20" s="201">
        <f t="shared" si="3"/>
        <v>59900</v>
      </c>
      <c r="E20" s="202">
        <v>59900</v>
      </c>
      <c r="F20" s="202"/>
      <c r="G20" s="203"/>
      <c r="H20" s="201">
        <f t="shared" si="4"/>
        <v>57447</v>
      </c>
      <c r="I20" s="202">
        <v>57447</v>
      </c>
      <c r="J20" s="202"/>
      <c r="K20" s="204"/>
      <c r="L20" s="205" t="e">
        <f t="shared" si="5"/>
        <v>#REF!</v>
      </c>
      <c r="M20" s="202" t="e">
        <f>'[3]1.Plánovanie, manažment a kontr'!#REF!</f>
        <v>#REF!</v>
      </c>
      <c r="N20" s="202" t="e">
        <f>'[3]1.Plánovanie, manažment a kontr'!#REF!</f>
        <v>#REF!</v>
      </c>
      <c r="O20" s="204" t="e">
        <f>'[3]1.Plánovanie, manažment a kontr'!#REF!</f>
        <v>#REF!</v>
      </c>
      <c r="P20" s="249">
        <v>51038.51</v>
      </c>
      <c r="Q20" s="250">
        <v>51038.51</v>
      </c>
      <c r="R20" s="250">
        <v>0</v>
      </c>
      <c r="S20" s="251">
        <v>0</v>
      </c>
      <c r="T20" s="205">
        <f t="shared" si="6"/>
        <v>44354</v>
      </c>
      <c r="U20" s="202">
        <f>'[3]1.Plánovanie, manažment a kontr'!$H$62</f>
        <v>44354</v>
      </c>
      <c r="V20" s="202">
        <f>'[3]1.Plánovanie, manažment a kontr'!$I$62</f>
        <v>0</v>
      </c>
      <c r="W20" s="204">
        <f>'[3]1.Plánovanie, manažment a kontr'!$J$62</f>
        <v>0</v>
      </c>
    </row>
    <row r="21" spans="1:23" ht="15.75" x14ac:dyDescent="0.25">
      <c r="A21" s="80"/>
      <c r="B21" s="199" t="s">
        <v>163</v>
      </c>
      <c r="C21" s="206" t="s">
        <v>164</v>
      </c>
      <c r="D21" s="201">
        <f t="shared" si="3"/>
        <v>1990</v>
      </c>
      <c r="E21" s="202">
        <v>1990</v>
      </c>
      <c r="F21" s="202"/>
      <c r="G21" s="203"/>
      <c r="H21" s="201">
        <f t="shared" si="4"/>
        <v>1990</v>
      </c>
      <c r="I21" s="202">
        <v>1990</v>
      </c>
      <c r="J21" s="202"/>
      <c r="K21" s="204"/>
      <c r="L21" s="205" t="e">
        <f t="shared" si="5"/>
        <v>#REF!</v>
      </c>
      <c r="M21" s="202" t="e">
        <f>'[3]1.Plánovanie, manažment a kontr'!#REF!</f>
        <v>#REF!</v>
      </c>
      <c r="N21" s="202" t="e">
        <f>'[3]1.Plánovanie, manažment a kontr'!#REF!</f>
        <v>#REF!</v>
      </c>
      <c r="O21" s="204" t="e">
        <f>'[3]1.Plánovanie, manažment a kontr'!#REF!</f>
        <v>#REF!</v>
      </c>
      <c r="P21" s="249">
        <v>2300</v>
      </c>
      <c r="Q21" s="250">
        <v>2300</v>
      </c>
      <c r="R21" s="250">
        <v>0</v>
      </c>
      <c r="S21" s="251">
        <v>0</v>
      </c>
      <c r="T21" s="205">
        <f t="shared" si="6"/>
        <v>3600</v>
      </c>
      <c r="U21" s="202">
        <f>'[3]1.Plánovanie, manažment a kontr'!$H$72</f>
        <v>3600</v>
      </c>
      <c r="V21" s="202">
        <f>'[3]1.Plánovanie, manažment a kontr'!$I$72</f>
        <v>0</v>
      </c>
      <c r="W21" s="204">
        <f>'[3]1.Plánovanie, manažment a kontr'!$J$72</f>
        <v>0</v>
      </c>
    </row>
    <row r="22" spans="1:23" ht="15.75" x14ac:dyDescent="0.25">
      <c r="A22" s="80"/>
      <c r="B22" s="199" t="s">
        <v>165</v>
      </c>
      <c r="C22" s="206" t="s">
        <v>166</v>
      </c>
      <c r="D22" s="201">
        <f t="shared" si="3"/>
        <v>5812</v>
      </c>
      <c r="E22" s="202">
        <v>5812</v>
      </c>
      <c r="F22" s="202"/>
      <c r="G22" s="203"/>
      <c r="H22" s="201">
        <f t="shared" si="4"/>
        <v>6006</v>
      </c>
      <c r="I22" s="202">
        <v>6006</v>
      </c>
      <c r="J22" s="202"/>
      <c r="K22" s="204"/>
      <c r="L22" s="205" t="e">
        <f t="shared" si="5"/>
        <v>#REF!</v>
      </c>
      <c r="M22" s="202" t="e">
        <f>'[3]1.Plánovanie, manažment a kontr'!#REF!</f>
        <v>#REF!</v>
      </c>
      <c r="N22" s="202" t="e">
        <f>'[3]1.Plánovanie, manažment a kontr'!#REF!</f>
        <v>#REF!</v>
      </c>
      <c r="O22" s="204" t="e">
        <f>'[3]1.Plánovanie, manažment a kontr'!#REF!</f>
        <v>#REF!</v>
      </c>
      <c r="P22" s="249">
        <v>11821.55</v>
      </c>
      <c r="Q22" s="250">
        <v>11821.55</v>
      </c>
      <c r="R22" s="250">
        <v>0</v>
      </c>
      <c r="S22" s="251">
        <v>0</v>
      </c>
      <c r="T22" s="205">
        <f t="shared" si="6"/>
        <v>8366</v>
      </c>
      <c r="U22" s="202">
        <f>'[3]1.Plánovanie, manažment a kontr'!$H$75</f>
        <v>8366</v>
      </c>
      <c r="V22" s="202">
        <f>'[3]1.Plánovanie, manažment a kontr'!$I$75</f>
        <v>0</v>
      </c>
      <c r="W22" s="204">
        <f>'[3]1.Plánovanie, manažment a kontr'!$J$75</f>
        <v>0</v>
      </c>
    </row>
    <row r="23" spans="1:23" ht="16.5" thickBot="1" x14ac:dyDescent="0.3">
      <c r="A23" s="80"/>
      <c r="B23" s="207" t="s">
        <v>167</v>
      </c>
      <c r="C23" s="208" t="s">
        <v>168</v>
      </c>
      <c r="D23" s="209">
        <f t="shared" si="3"/>
        <v>5673</v>
      </c>
      <c r="E23" s="210">
        <v>3412</v>
      </c>
      <c r="F23" s="210">
        <v>2261</v>
      </c>
      <c r="G23" s="211"/>
      <c r="H23" s="201">
        <f t="shared" si="4"/>
        <v>0</v>
      </c>
      <c r="I23" s="212">
        <v>0</v>
      </c>
      <c r="J23" s="212"/>
      <c r="K23" s="213"/>
      <c r="L23" s="214" t="e">
        <f t="shared" si="5"/>
        <v>#REF!</v>
      </c>
      <c r="M23" s="212" t="e">
        <f>'[3]1.Plánovanie, manažment a kontr'!#REF!</f>
        <v>#REF!</v>
      </c>
      <c r="N23" s="212" t="e">
        <f>'[3]1.Plánovanie, manažment a kontr'!#REF!</f>
        <v>#REF!</v>
      </c>
      <c r="O23" s="213" t="e">
        <f>'[3]1.Plánovanie, manažment a kontr'!#REF!</f>
        <v>#REF!</v>
      </c>
      <c r="P23" s="254">
        <v>0</v>
      </c>
      <c r="Q23" s="255">
        <v>0</v>
      </c>
      <c r="R23" s="255">
        <v>0</v>
      </c>
      <c r="S23" s="256">
        <v>0</v>
      </c>
      <c r="T23" s="214">
        <f t="shared" si="6"/>
        <v>0</v>
      </c>
      <c r="U23" s="212">
        <f>'[3]1.Plánovanie, manažment a kontr'!$H$79</f>
        <v>0</v>
      </c>
      <c r="V23" s="212">
        <f>'[3]1.Plánovanie, manažment a kontr'!$I$79</f>
        <v>0</v>
      </c>
      <c r="W23" s="213">
        <f>'[3]1.Plánovanie, manažment a kontr'!$J$79</f>
        <v>0</v>
      </c>
    </row>
    <row r="24" spans="1:23" s="82" customFormat="1" ht="14.25" x14ac:dyDescent="0.2">
      <c r="A24" s="99"/>
      <c r="B24" s="183" t="s">
        <v>169</v>
      </c>
      <c r="C24" s="184"/>
      <c r="D24" s="178" t="e">
        <f t="shared" ref="D24:W24" si="7">D25+D34+D37</f>
        <v>#REF!</v>
      </c>
      <c r="E24" s="179">
        <f t="shared" si="7"/>
        <v>34198</v>
      </c>
      <c r="F24" s="179" t="e">
        <f t="shared" si="7"/>
        <v>#REF!</v>
      </c>
      <c r="G24" s="180" t="e">
        <f t="shared" si="7"/>
        <v>#REF!</v>
      </c>
      <c r="H24" s="178" t="e">
        <f>H25+H34+H37-1</f>
        <v>#REF!</v>
      </c>
      <c r="I24" s="179">
        <f>I25+I34+I37-1</f>
        <v>23616</v>
      </c>
      <c r="J24" s="179" t="e">
        <f t="shared" si="7"/>
        <v>#REF!</v>
      </c>
      <c r="K24" s="181" t="e">
        <f t="shared" si="7"/>
        <v>#REF!</v>
      </c>
      <c r="L24" s="182" t="e">
        <f t="shared" si="7"/>
        <v>#REF!</v>
      </c>
      <c r="M24" s="179" t="e">
        <f t="shared" si="7"/>
        <v>#REF!</v>
      </c>
      <c r="N24" s="179" t="e">
        <f t="shared" si="7"/>
        <v>#REF!</v>
      </c>
      <c r="O24" s="181" t="e">
        <f t="shared" si="7"/>
        <v>#REF!</v>
      </c>
      <c r="P24" s="257">
        <v>32781.14</v>
      </c>
      <c r="Q24" s="258">
        <v>32781.14</v>
      </c>
      <c r="R24" s="247">
        <v>0</v>
      </c>
      <c r="S24" s="248">
        <v>0</v>
      </c>
      <c r="T24" s="182" t="e">
        <f t="shared" si="7"/>
        <v>#REF!</v>
      </c>
      <c r="U24" s="179">
        <f t="shared" si="7"/>
        <v>14525</v>
      </c>
      <c r="V24" s="179" t="e">
        <f t="shared" si="7"/>
        <v>#REF!</v>
      </c>
      <c r="W24" s="181" t="e">
        <f t="shared" si="7"/>
        <v>#REF!</v>
      </c>
    </row>
    <row r="25" spans="1:23" ht="15.75" x14ac:dyDescent="0.25">
      <c r="A25" s="80"/>
      <c r="B25" s="199" t="s">
        <v>170</v>
      </c>
      <c r="C25" s="215" t="s">
        <v>171</v>
      </c>
      <c r="D25" s="201" t="e">
        <f t="shared" ref="D25:W25" si="8">SUM(D26:D33)</f>
        <v>#REF!</v>
      </c>
      <c r="E25" s="202">
        <f t="shared" si="8"/>
        <v>23986</v>
      </c>
      <c r="F25" s="202" t="e">
        <f t="shared" si="8"/>
        <v>#REF!</v>
      </c>
      <c r="G25" s="203" t="e">
        <f t="shared" si="8"/>
        <v>#REF!</v>
      </c>
      <c r="H25" s="201" t="e">
        <f t="shared" si="8"/>
        <v>#REF!</v>
      </c>
      <c r="I25" s="202">
        <f t="shared" si="8"/>
        <v>7699</v>
      </c>
      <c r="J25" s="202" t="e">
        <f t="shared" si="8"/>
        <v>#REF!</v>
      </c>
      <c r="K25" s="204" t="e">
        <f t="shared" si="8"/>
        <v>#REF!</v>
      </c>
      <c r="L25" s="205" t="e">
        <f t="shared" si="8"/>
        <v>#REF!</v>
      </c>
      <c r="M25" s="202" t="e">
        <f t="shared" si="8"/>
        <v>#REF!</v>
      </c>
      <c r="N25" s="202" t="e">
        <f t="shared" si="8"/>
        <v>#REF!</v>
      </c>
      <c r="O25" s="204" t="e">
        <f t="shared" si="8"/>
        <v>#REF!</v>
      </c>
      <c r="P25" s="249">
        <v>17531.349999999999</v>
      </c>
      <c r="Q25" s="250">
        <v>17531.349999999999</v>
      </c>
      <c r="R25" s="250">
        <v>0</v>
      </c>
      <c r="S25" s="251">
        <v>0</v>
      </c>
      <c r="T25" s="205">
        <f t="shared" si="8"/>
        <v>9375</v>
      </c>
      <c r="U25" s="202">
        <f t="shared" si="8"/>
        <v>9375</v>
      </c>
      <c r="V25" s="202">
        <f t="shared" si="8"/>
        <v>0</v>
      </c>
      <c r="W25" s="204">
        <f t="shared" si="8"/>
        <v>0</v>
      </c>
    </row>
    <row r="26" spans="1:23" ht="15.75" x14ac:dyDescent="0.25">
      <c r="A26" s="108"/>
      <c r="B26" s="91">
        <v>1</v>
      </c>
      <c r="C26" s="107" t="s">
        <v>172</v>
      </c>
      <c r="D26" s="93" t="e">
        <f t="shared" ref="D26:D33" si="9">SUM(E26:G26)</f>
        <v>#REF!</v>
      </c>
      <c r="E26" s="94">
        <v>47</v>
      </c>
      <c r="F26" s="94" t="e">
        <f>'[3]2. Propagácia a marketing'!#REF!</f>
        <v>#REF!</v>
      </c>
      <c r="G26" s="95" t="e">
        <f>'[3]2. Propagácia a marketing'!#REF!</f>
        <v>#REF!</v>
      </c>
      <c r="H26" s="93" t="e">
        <f t="shared" ref="H26:H33" si="10">SUM(I26:K26)</f>
        <v>#REF!</v>
      </c>
      <c r="I26" s="94">
        <v>110</v>
      </c>
      <c r="J26" s="94" t="e">
        <f>'[3]2. Propagácia a marketing'!#REF!</f>
        <v>#REF!</v>
      </c>
      <c r="K26" s="96" t="e">
        <f>'[3]2. Propagácia a marketing'!#REF!</f>
        <v>#REF!</v>
      </c>
      <c r="L26" s="97" t="e">
        <f t="shared" ref="L26:L33" si="11">SUM(M26:O26)</f>
        <v>#REF!</v>
      </c>
      <c r="M26" s="94" t="e">
        <f>'[3]2. Propagácia a marketing'!#REF!</f>
        <v>#REF!</v>
      </c>
      <c r="N26" s="94" t="e">
        <f>'[3]2. Propagácia a marketing'!#REF!</f>
        <v>#REF!</v>
      </c>
      <c r="O26" s="96" t="e">
        <f>'[3]2. Propagácia a marketing'!#REF!</f>
        <v>#REF!</v>
      </c>
      <c r="P26" s="249">
        <v>128.30000000000001</v>
      </c>
      <c r="Q26" s="252">
        <v>128.30000000000001</v>
      </c>
      <c r="R26" s="252">
        <v>0</v>
      </c>
      <c r="S26" s="253">
        <v>0</v>
      </c>
      <c r="T26" s="97">
        <f t="shared" ref="T26:T33" si="12">SUM(U26:W26)</f>
        <v>130</v>
      </c>
      <c r="U26" s="94">
        <f>'[3]2. Propagácia a marketing'!$H$5</f>
        <v>130</v>
      </c>
      <c r="V26" s="94">
        <f>'[3]2. Propagácia a marketing'!$I$5</f>
        <v>0</v>
      </c>
      <c r="W26" s="96">
        <f>'[3]2. Propagácia a marketing'!$J$5</f>
        <v>0</v>
      </c>
    </row>
    <row r="27" spans="1:23" ht="15.75" x14ac:dyDescent="0.25">
      <c r="A27" s="80"/>
      <c r="B27" s="91">
        <v>2</v>
      </c>
      <c r="C27" s="109" t="s">
        <v>173</v>
      </c>
      <c r="D27" s="93" t="e">
        <f t="shared" si="9"/>
        <v>#REF!</v>
      </c>
      <c r="E27" s="94">
        <v>503</v>
      </c>
      <c r="F27" s="94" t="e">
        <f>'[3]2. Propagácia a marketing'!#REF!</f>
        <v>#REF!</v>
      </c>
      <c r="G27" s="95" t="e">
        <f>'[3]2. Propagácia a marketing'!#REF!</f>
        <v>#REF!</v>
      </c>
      <c r="H27" s="93" t="e">
        <f t="shared" si="10"/>
        <v>#REF!</v>
      </c>
      <c r="I27" s="94">
        <v>239</v>
      </c>
      <c r="J27" s="94" t="e">
        <f>'[3]2. Propagácia a marketing'!#REF!</f>
        <v>#REF!</v>
      </c>
      <c r="K27" s="96" t="e">
        <f>'[3]2. Propagácia a marketing'!#REF!</f>
        <v>#REF!</v>
      </c>
      <c r="L27" s="97" t="e">
        <f t="shared" si="11"/>
        <v>#REF!</v>
      </c>
      <c r="M27" s="94" t="e">
        <f>'[3]2. Propagácia a marketing'!#REF!</f>
        <v>#REF!</v>
      </c>
      <c r="N27" s="94" t="e">
        <f>'[3]2. Propagácia a marketing'!#REF!</f>
        <v>#REF!</v>
      </c>
      <c r="O27" s="96" t="e">
        <f>'[3]2. Propagácia a marketing'!#REF!</f>
        <v>#REF!</v>
      </c>
      <c r="P27" s="249">
        <v>168.38</v>
      </c>
      <c r="Q27" s="252">
        <v>168.38</v>
      </c>
      <c r="R27" s="252">
        <v>0</v>
      </c>
      <c r="S27" s="253">
        <v>0</v>
      </c>
      <c r="T27" s="97">
        <f t="shared" si="12"/>
        <v>1000</v>
      </c>
      <c r="U27" s="94">
        <f>'[3]2. Propagácia a marketing'!$H$7</f>
        <v>1000</v>
      </c>
      <c r="V27" s="94">
        <f>'[3]2. Propagácia a marketing'!$I$7</f>
        <v>0</v>
      </c>
      <c r="W27" s="96">
        <f>'[3]2. Propagácia a marketing'!$J$7</f>
        <v>0</v>
      </c>
    </row>
    <row r="28" spans="1:23" ht="15.75" x14ac:dyDescent="0.25">
      <c r="A28" s="80"/>
      <c r="B28" s="91">
        <v>3</v>
      </c>
      <c r="C28" s="107" t="s">
        <v>174</v>
      </c>
      <c r="D28" s="93" t="e">
        <f t="shared" si="9"/>
        <v>#REF!</v>
      </c>
      <c r="E28" s="94">
        <v>1371</v>
      </c>
      <c r="F28" s="94" t="e">
        <f>'[3]2. Propagácia a marketing'!#REF!</f>
        <v>#REF!</v>
      </c>
      <c r="G28" s="95" t="e">
        <f>'[3]2. Propagácia a marketing'!#REF!</f>
        <v>#REF!</v>
      </c>
      <c r="H28" s="93" t="e">
        <f t="shared" si="10"/>
        <v>#REF!</v>
      </c>
      <c r="I28" s="94">
        <v>1669</v>
      </c>
      <c r="J28" s="94" t="e">
        <f>'[3]2. Propagácia a marketing'!#REF!</f>
        <v>#REF!</v>
      </c>
      <c r="K28" s="96" t="e">
        <f>'[3]2. Propagácia a marketing'!#REF!</f>
        <v>#REF!</v>
      </c>
      <c r="L28" s="97" t="e">
        <f t="shared" si="11"/>
        <v>#REF!</v>
      </c>
      <c r="M28" s="94" t="e">
        <f>'[3]2. Propagácia a marketing'!#REF!</f>
        <v>#REF!</v>
      </c>
      <c r="N28" s="94" t="e">
        <f>'[3]2. Propagácia a marketing'!#REF!</f>
        <v>#REF!</v>
      </c>
      <c r="O28" s="96" t="e">
        <f>'[3]2. Propagácia a marketing'!#REF!</f>
        <v>#REF!</v>
      </c>
      <c r="P28" s="249">
        <v>14531.72</v>
      </c>
      <c r="Q28" s="252">
        <v>14531.72</v>
      </c>
      <c r="R28" s="252">
        <v>0</v>
      </c>
      <c r="S28" s="253">
        <v>0</v>
      </c>
      <c r="T28" s="97">
        <f t="shared" si="12"/>
        <v>5765</v>
      </c>
      <c r="U28" s="94">
        <f>'[3]2. Propagácia a marketing'!$H$11</f>
        <v>5765</v>
      </c>
      <c r="V28" s="94">
        <f>'[3]2. Propagácia a marketing'!$I$11</f>
        <v>0</v>
      </c>
      <c r="W28" s="96">
        <f>'[3]2. Propagácia a marketing'!$J$11</f>
        <v>0</v>
      </c>
    </row>
    <row r="29" spans="1:23" ht="15.75" x14ac:dyDescent="0.25">
      <c r="A29" s="80"/>
      <c r="B29" s="91">
        <v>4</v>
      </c>
      <c r="C29" s="107" t="s">
        <v>175</v>
      </c>
      <c r="D29" s="93" t="e">
        <f t="shared" si="9"/>
        <v>#REF!</v>
      </c>
      <c r="E29" s="94">
        <v>8785</v>
      </c>
      <c r="F29" s="94" t="e">
        <f>'[3]2. Propagácia a marketing'!#REF!</f>
        <v>#REF!</v>
      </c>
      <c r="G29" s="95" t="e">
        <f>'[3]2. Propagácia a marketing'!#REF!</f>
        <v>#REF!</v>
      </c>
      <c r="H29" s="93" t="e">
        <f t="shared" si="10"/>
        <v>#REF!</v>
      </c>
      <c r="I29" s="94">
        <v>2024</v>
      </c>
      <c r="J29" s="94" t="e">
        <f>'[3]2. Propagácia a marketing'!#REF!</f>
        <v>#REF!</v>
      </c>
      <c r="K29" s="96" t="e">
        <f>'[3]2. Propagácia a marketing'!#REF!</f>
        <v>#REF!</v>
      </c>
      <c r="L29" s="97" t="e">
        <f t="shared" si="11"/>
        <v>#REF!</v>
      </c>
      <c r="M29" s="94" t="e">
        <f>'[3]2. Propagácia a marketing'!#REF!</f>
        <v>#REF!</v>
      </c>
      <c r="N29" s="94" t="e">
        <f>'[3]2. Propagácia a marketing'!#REF!</f>
        <v>#REF!</v>
      </c>
      <c r="O29" s="96" t="e">
        <f>'[3]2. Propagácia a marketing'!#REF!</f>
        <v>#REF!</v>
      </c>
      <c r="P29" s="249">
        <v>0</v>
      </c>
      <c r="Q29" s="252">
        <v>0</v>
      </c>
      <c r="R29" s="252">
        <v>0</v>
      </c>
      <c r="S29" s="253">
        <v>0</v>
      </c>
      <c r="T29" s="97">
        <f t="shared" si="12"/>
        <v>1000</v>
      </c>
      <c r="U29" s="94">
        <f>'[3]2. Propagácia a marketing'!$H$19</f>
        <v>1000</v>
      </c>
      <c r="V29" s="94">
        <f>'[3]2. Propagácia a marketing'!$I$19</f>
        <v>0</v>
      </c>
      <c r="W29" s="96">
        <f>'[3]2. Propagácia a marketing'!$J$19</f>
        <v>0</v>
      </c>
    </row>
    <row r="30" spans="1:23" ht="15.75" x14ac:dyDescent="0.25">
      <c r="A30" s="80"/>
      <c r="B30" s="91">
        <v>5</v>
      </c>
      <c r="C30" s="107" t="s">
        <v>176</v>
      </c>
      <c r="D30" s="93" t="e">
        <f t="shared" si="9"/>
        <v>#REF!</v>
      </c>
      <c r="E30" s="94">
        <v>1511</v>
      </c>
      <c r="F30" s="94" t="e">
        <f>'[3]2. Propagácia a marketing'!#REF!</f>
        <v>#REF!</v>
      </c>
      <c r="G30" s="95" t="e">
        <f>'[3]2. Propagácia a marketing'!#REF!</f>
        <v>#REF!</v>
      </c>
      <c r="H30" s="93" t="e">
        <f t="shared" si="10"/>
        <v>#REF!</v>
      </c>
      <c r="I30" s="94">
        <v>764</v>
      </c>
      <c r="J30" s="94" t="e">
        <f>'[3]2. Propagácia a marketing'!#REF!</f>
        <v>#REF!</v>
      </c>
      <c r="K30" s="96" t="e">
        <f>'[3]2. Propagácia a marketing'!#REF!</f>
        <v>#REF!</v>
      </c>
      <c r="L30" s="97" t="e">
        <f t="shared" si="11"/>
        <v>#REF!</v>
      </c>
      <c r="M30" s="94" t="e">
        <f>'[3]2. Propagácia a marketing'!#REF!</f>
        <v>#REF!</v>
      </c>
      <c r="N30" s="94" t="e">
        <f>'[3]2. Propagácia a marketing'!#REF!</f>
        <v>#REF!</v>
      </c>
      <c r="O30" s="96" t="e">
        <f>'[3]2. Propagácia a marketing'!#REF!</f>
        <v>#REF!</v>
      </c>
      <c r="P30" s="249">
        <v>1265</v>
      </c>
      <c r="Q30" s="252">
        <v>1265</v>
      </c>
      <c r="R30" s="252">
        <v>0</v>
      </c>
      <c r="S30" s="253">
        <v>0</v>
      </c>
      <c r="T30" s="97">
        <f t="shared" si="12"/>
        <v>0</v>
      </c>
      <c r="U30" s="94">
        <f>'[3]2. Propagácia a marketing'!$H$21</f>
        <v>0</v>
      </c>
      <c r="V30" s="94">
        <f>'[3]2. Propagácia a marketing'!$I$21</f>
        <v>0</v>
      </c>
      <c r="W30" s="96">
        <f>'[3]2. Propagácia a marketing'!$J$21</f>
        <v>0</v>
      </c>
    </row>
    <row r="31" spans="1:23" ht="15.75" x14ac:dyDescent="0.25">
      <c r="A31" s="80"/>
      <c r="B31" s="91">
        <v>6</v>
      </c>
      <c r="C31" s="107" t="s">
        <v>177</v>
      </c>
      <c r="D31" s="93" t="e">
        <f t="shared" si="9"/>
        <v>#REF!</v>
      </c>
      <c r="E31" s="94">
        <v>3470</v>
      </c>
      <c r="F31" s="94" t="e">
        <f>'[3]2. Propagácia a marketing'!#REF!</f>
        <v>#REF!</v>
      </c>
      <c r="G31" s="95" t="e">
        <f>'[3]2. Propagácia a marketing'!#REF!</f>
        <v>#REF!</v>
      </c>
      <c r="H31" s="93" t="e">
        <f t="shared" si="10"/>
        <v>#REF!</v>
      </c>
      <c r="I31" s="94">
        <v>1363</v>
      </c>
      <c r="J31" s="94" t="e">
        <f>'[3]2. Propagácia a marketing'!#REF!</f>
        <v>#REF!</v>
      </c>
      <c r="K31" s="96" t="e">
        <f>'[3]2. Propagácia a marketing'!#REF!</f>
        <v>#REF!</v>
      </c>
      <c r="L31" s="97" t="e">
        <f t="shared" si="11"/>
        <v>#REF!</v>
      </c>
      <c r="M31" s="94" t="e">
        <f>'[3]2. Propagácia a marketing'!#REF!</f>
        <v>#REF!</v>
      </c>
      <c r="N31" s="94" t="e">
        <f>'[3]2. Propagácia a marketing'!#REF!</f>
        <v>#REF!</v>
      </c>
      <c r="O31" s="96" t="e">
        <f>'[3]2. Propagácia a marketing'!#REF!</f>
        <v>#REF!</v>
      </c>
      <c r="P31" s="249">
        <v>60.95</v>
      </c>
      <c r="Q31" s="252">
        <v>60.95</v>
      </c>
      <c r="R31" s="252">
        <v>0</v>
      </c>
      <c r="S31" s="253">
        <v>0</v>
      </c>
      <c r="T31" s="97">
        <f t="shared" si="12"/>
        <v>0</v>
      </c>
      <c r="U31" s="94">
        <f>'[3]2. Propagácia a marketing'!$H$24</f>
        <v>0</v>
      </c>
      <c r="V31" s="94">
        <f>'[3]2. Propagácia a marketing'!$I$24</f>
        <v>0</v>
      </c>
      <c r="W31" s="96">
        <f>'[3]2. Propagácia a marketing'!$J$24</f>
        <v>0</v>
      </c>
    </row>
    <row r="32" spans="1:23" ht="15.75" x14ac:dyDescent="0.25">
      <c r="A32" s="80"/>
      <c r="B32" s="91">
        <v>7</v>
      </c>
      <c r="C32" s="107" t="s">
        <v>178</v>
      </c>
      <c r="D32" s="93" t="e">
        <f t="shared" si="9"/>
        <v>#REF!</v>
      </c>
      <c r="E32" s="94">
        <v>0</v>
      </c>
      <c r="F32" s="94" t="e">
        <f>'[3]2. Propagácia a marketing'!#REF!</f>
        <v>#REF!</v>
      </c>
      <c r="G32" s="95" t="e">
        <f>'[3]2. Propagácia a marketing'!#REF!</f>
        <v>#REF!</v>
      </c>
      <c r="H32" s="93" t="e">
        <f t="shared" si="10"/>
        <v>#REF!</v>
      </c>
      <c r="I32" s="94">
        <v>1530</v>
      </c>
      <c r="J32" s="94" t="e">
        <f>'[3]2. Propagácia a marketing'!#REF!</f>
        <v>#REF!</v>
      </c>
      <c r="K32" s="96" t="e">
        <f>'[3]2. Propagácia a marketing'!#REF!</f>
        <v>#REF!</v>
      </c>
      <c r="L32" s="97" t="e">
        <f t="shared" si="11"/>
        <v>#REF!</v>
      </c>
      <c r="M32" s="94" t="e">
        <f>'[3]2. Propagácia a marketing'!#REF!</f>
        <v>#REF!</v>
      </c>
      <c r="N32" s="94" t="e">
        <f>'[3]2. Propagácia a marketing'!#REF!</f>
        <v>#REF!</v>
      </c>
      <c r="O32" s="96" t="e">
        <f>'[3]2. Propagácia a marketing'!#REF!</f>
        <v>#REF!</v>
      </c>
      <c r="P32" s="249">
        <v>1377</v>
      </c>
      <c r="Q32" s="252">
        <v>1377</v>
      </c>
      <c r="R32" s="252">
        <v>0</v>
      </c>
      <c r="S32" s="253">
        <v>0</v>
      </c>
      <c r="T32" s="97">
        <f t="shared" si="12"/>
        <v>1480</v>
      </c>
      <c r="U32" s="94">
        <f>'[3]2. Propagácia a marketing'!$H$26</f>
        <v>1480</v>
      </c>
      <c r="V32" s="94">
        <f>'[3]2. Propagácia a marketing'!$I$26</f>
        <v>0</v>
      </c>
      <c r="W32" s="96">
        <f>'[3]2. Propagácia a marketing'!$J$26</f>
        <v>0</v>
      </c>
    </row>
    <row r="33" spans="1:23" ht="15.75" x14ac:dyDescent="0.25">
      <c r="A33" s="80"/>
      <c r="B33" s="91">
        <v>8</v>
      </c>
      <c r="C33" s="107" t="s">
        <v>179</v>
      </c>
      <c r="D33" s="93" t="e">
        <f t="shared" si="9"/>
        <v>#REF!</v>
      </c>
      <c r="E33" s="94">
        <v>8299</v>
      </c>
      <c r="F33" s="94" t="e">
        <f>'[3]2. Propagácia a marketing'!#REF!</f>
        <v>#REF!</v>
      </c>
      <c r="G33" s="95" t="e">
        <f>'[3]2. Propagácia a marketing'!#REF!</f>
        <v>#REF!</v>
      </c>
      <c r="H33" s="93" t="e">
        <f t="shared" si="10"/>
        <v>#REF!</v>
      </c>
      <c r="I33" s="94">
        <v>0</v>
      </c>
      <c r="J33" s="94" t="e">
        <f>'[3]2. Propagácia a marketing'!#REF!</f>
        <v>#REF!</v>
      </c>
      <c r="K33" s="96" t="e">
        <f>'[3]2. Propagácia a marketing'!#REF!</f>
        <v>#REF!</v>
      </c>
      <c r="L33" s="97" t="e">
        <f t="shared" si="11"/>
        <v>#REF!</v>
      </c>
      <c r="M33" s="94" t="e">
        <f>'[3]2. Propagácia a marketing'!#REF!</f>
        <v>#REF!</v>
      </c>
      <c r="N33" s="94" t="e">
        <f>'[3]2. Propagácia a marketing'!#REF!</f>
        <v>#REF!</v>
      </c>
      <c r="O33" s="96" t="e">
        <f>'[3]2. Propagácia a marketing'!#REF!</f>
        <v>#REF!</v>
      </c>
      <c r="P33" s="249">
        <v>0</v>
      </c>
      <c r="Q33" s="252">
        <v>0</v>
      </c>
      <c r="R33" s="252">
        <v>0</v>
      </c>
      <c r="S33" s="253">
        <v>0</v>
      </c>
      <c r="T33" s="97">
        <f t="shared" si="12"/>
        <v>0</v>
      </c>
      <c r="U33" s="94">
        <f>'[3]2. Propagácia a marketing'!$H$28</f>
        <v>0</v>
      </c>
      <c r="V33" s="94">
        <f>'[3]2. Propagácia a marketing'!$I$28</f>
        <v>0</v>
      </c>
      <c r="W33" s="96">
        <f>'[3]2. Propagácia a marketing'!$J$28</f>
        <v>0</v>
      </c>
    </row>
    <row r="34" spans="1:23" ht="15.75" x14ac:dyDescent="0.25">
      <c r="A34" s="84"/>
      <c r="B34" s="199" t="s">
        <v>180</v>
      </c>
      <c r="C34" s="215" t="s">
        <v>181</v>
      </c>
      <c r="D34" s="201" t="e">
        <f t="shared" ref="D34:W34" si="13">SUM(D35:D36)</f>
        <v>#REF!</v>
      </c>
      <c r="E34" s="202">
        <f t="shared" si="13"/>
        <v>3755</v>
      </c>
      <c r="F34" s="202" t="e">
        <f t="shared" si="13"/>
        <v>#REF!</v>
      </c>
      <c r="G34" s="203" t="e">
        <f t="shared" si="13"/>
        <v>#REF!</v>
      </c>
      <c r="H34" s="201" t="e">
        <f t="shared" si="13"/>
        <v>#REF!</v>
      </c>
      <c r="I34" s="202">
        <f t="shared" si="13"/>
        <v>11564</v>
      </c>
      <c r="J34" s="202" t="e">
        <f t="shared" si="13"/>
        <v>#REF!</v>
      </c>
      <c r="K34" s="204" t="e">
        <f t="shared" si="13"/>
        <v>#REF!</v>
      </c>
      <c r="L34" s="205" t="e">
        <f t="shared" si="13"/>
        <v>#REF!</v>
      </c>
      <c r="M34" s="202" t="e">
        <f t="shared" si="13"/>
        <v>#REF!</v>
      </c>
      <c r="N34" s="202" t="e">
        <f t="shared" si="13"/>
        <v>#REF!</v>
      </c>
      <c r="O34" s="204" t="e">
        <f t="shared" si="13"/>
        <v>#REF!</v>
      </c>
      <c r="P34" s="249">
        <v>14469.77</v>
      </c>
      <c r="Q34" s="250">
        <v>14469.77</v>
      </c>
      <c r="R34" s="250">
        <v>0</v>
      </c>
      <c r="S34" s="251">
        <v>0</v>
      </c>
      <c r="T34" s="205" t="e">
        <f t="shared" si="13"/>
        <v>#REF!</v>
      </c>
      <c r="U34" s="202">
        <f t="shared" si="13"/>
        <v>4150</v>
      </c>
      <c r="V34" s="202" t="e">
        <f t="shared" si="13"/>
        <v>#REF!</v>
      </c>
      <c r="W34" s="204" t="e">
        <f t="shared" si="13"/>
        <v>#REF!</v>
      </c>
    </row>
    <row r="35" spans="1:23" ht="15.75" x14ac:dyDescent="0.25">
      <c r="A35" s="84"/>
      <c r="B35" s="91">
        <v>1</v>
      </c>
      <c r="C35" s="107" t="s">
        <v>182</v>
      </c>
      <c r="D35" s="93" t="e">
        <f>SUM(E35:G35)</f>
        <v>#REF!</v>
      </c>
      <c r="E35" s="98">
        <v>2306</v>
      </c>
      <c r="F35" s="94" t="e">
        <f>'[3]2. Propagácia a marketing'!#REF!</f>
        <v>#REF!</v>
      </c>
      <c r="G35" s="95" t="e">
        <f>'[3]2. Propagácia a marketing'!#REF!</f>
        <v>#REF!</v>
      </c>
      <c r="H35" s="93" t="e">
        <f>SUM(I35:K35)</f>
        <v>#REF!</v>
      </c>
      <c r="I35" s="94">
        <v>9757</v>
      </c>
      <c r="J35" s="94" t="e">
        <f>'[3]2. Propagácia a marketing'!#REF!</f>
        <v>#REF!</v>
      </c>
      <c r="K35" s="96" t="e">
        <f>'[3]2. Propagácia a marketing'!#REF!</f>
        <v>#REF!</v>
      </c>
      <c r="L35" s="97" t="e">
        <f>SUM(M35:O35)</f>
        <v>#REF!</v>
      </c>
      <c r="M35" s="98" t="e">
        <f>'[3]2. Propagácia a marketing'!#REF!</f>
        <v>#REF!</v>
      </c>
      <c r="N35" s="94" t="e">
        <f>'[3]2. Propagácia a marketing'!#REF!</f>
        <v>#REF!</v>
      </c>
      <c r="O35" s="96" t="e">
        <f>'[3]2. Propagácia a marketing'!#REF!</f>
        <v>#REF!</v>
      </c>
      <c r="P35" s="249">
        <v>13379.77</v>
      </c>
      <c r="Q35" s="252">
        <v>13379.77</v>
      </c>
      <c r="R35" s="252">
        <v>0</v>
      </c>
      <c r="S35" s="253">
        <v>0</v>
      </c>
      <c r="T35" s="97">
        <f>SUM(U35:W35)</f>
        <v>3580</v>
      </c>
      <c r="U35" s="98">
        <f>'[3]2. Propagácia a marketing'!$H$32</f>
        <v>3580</v>
      </c>
      <c r="V35" s="94">
        <f>'[3]2. Propagácia a marketing'!$I$32</f>
        <v>0</v>
      </c>
      <c r="W35" s="96">
        <f>'[3]2. Propagácia a marketing'!$J$32</f>
        <v>0</v>
      </c>
    </row>
    <row r="36" spans="1:23" ht="15.75" x14ac:dyDescent="0.25">
      <c r="A36" s="84"/>
      <c r="B36" s="91">
        <v>2</v>
      </c>
      <c r="C36" s="107" t="s">
        <v>183</v>
      </c>
      <c r="D36" s="93" t="e">
        <f>SUM(E36:G36)</f>
        <v>#REF!</v>
      </c>
      <c r="E36" s="94">
        <v>1449</v>
      </c>
      <c r="F36" s="94" t="e">
        <f>'[3]2. Propagácia a marketing'!#REF!</f>
        <v>#REF!</v>
      </c>
      <c r="G36" s="95" t="e">
        <f>'[3]2. Propagácia a marketing'!#REF!</f>
        <v>#REF!</v>
      </c>
      <c r="H36" s="93" t="e">
        <f>SUM(I36:K36)</f>
        <v>#REF!</v>
      </c>
      <c r="I36" s="94">
        <v>1807</v>
      </c>
      <c r="J36" s="94" t="e">
        <f>'[3]2. Propagácia a marketing'!#REF!</f>
        <v>#REF!</v>
      </c>
      <c r="K36" s="96" t="e">
        <f>'[3]2. Propagácia a marketing'!#REF!</f>
        <v>#REF!</v>
      </c>
      <c r="L36" s="97" t="e">
        <f>SUM(M36:O36)</f>
        <v>#REF!</v>
      </c>
      <c r="M36" s="94" t="e">
        <f>'[3]2. Propagácia a marketing'!#REF!</f>
        <v>#REF!</v>
      </c>
      <c r="N36" s="94" t="e">
        <f>'[3]2. Propagácia a marketing'!#REF!</f>
        <v>#REF!</v>
      </c>
      <c r="O36" s="96" t="e">
        <f>'[3]2. Propagácia a marketing'!#REF!</f>
        <v>#REF!</v>
      </c>
      <c r="P36" s="249">
        <v>1090</v>
      </c>
      <c r="Q36" s="252">
        <v>1090</v>
      </c>
      <c r="R36" s="252">
        <v>0</v>
      </c>
      <c r="S36" s="253">
        <v>0</v>
      </c>
      <c r="T36" s="97" t="e">
        <f>SUM(U36:W36)</f>
        <v>#REF!</v>
      </c>
      <c r="U36" s="94">
        <f>'[3]2. Propagácia a marketing'!$H$54</f>
        <v>570</v>
      </c>
      <c r="V36" s="94" t="e">
        <f>'[3]2. Propagácia a marketing'!$I$54</f>
        <v>#REF!</v>
      </c>
      <c r="W36" s="96" t="e">
        <f>'[3]2. Propagácia a marketing'!$J$54</f>
        <v>#REF!</v>
      </c>
    </row>
    <row r="37" spans="1:23" ht="16.5" thickBot="1" x14ac:dyDescent="0.3">
      <c r="A37" s="108"/>
      <c r="B37" s="207" t="s">
        <v>184</v>
      </c>
      <c r="C37" s="216" t="s">
        <v>185</v>
      </c>
      <c r="D37" s="209" t="e">
        <f>SUM(E37:G37)</f>
        <v>#REF!</v>
      </c>
      <c r="E37" s="210">
        <v>6457</v>
      </c>
      <c r="F37" s="210" t="e">
        <f>'[3]2. Propagácia a marketing'!#REF!</f>
        <v>#REF!</v>
      </c>
      <c r="G37" s="211" t="e">
        <f>'[3]2. Propagácia a marketing'!#REF!</f>
        <v>#REF!</v>
      </c>
      <c r="H37" s="217" t="e">
        <f>SUM(I37:K37)</f>
        <v>#REF!</v>
      </c>
      <c r="I37" s="212">
        <v>4354</v>
      </c>
      <c r="J37" s="212" t="e">
        <f>'[3]2. Propagácia a marketing'!#REF!</f>
        <v>#REF!</v>
      </c>
      <c r="K37" s="213" t="e">
        <f>'[3]2. Propagácia a marketing'!#REF!</f>
        <v>#REF!</v>
      </c>
      <c r="L37" s="218" t="e">
        <f>SUM(M37:O37)</f>
        <v>#REF!</v>
      </c>
      <c r="M37" s="210" t="e">
        <f>'[3]2. Propagácia a marketing'!#REF!</f>
        <v>#REF!</v>
      </c>
      <c r="N37" s="210" t="e">
        <f>'[3]2. Propagácia a marketing'!#REF!</f>
        <v>#REF!</v>
      </c>
      <c r="O37" s="219" t="e">
        <f>'[3]2. Propagácia a marketing'!#REF!</f>
        <v>#REF!</v>
      </c>
      <c r="P37" s="259">
        <v>780.02</v>
      </c>
      <c r="Q37" s="260">
        <v>780.02</v>
      </c>
      <c r="R37" s="260">
        <v>0</v>
      </c>
      <c r="S37" s="261">
        <v>0</v>
      </c>
      <c r="T37" s="218" t="e">
        <f>SUM(U37:W37)</f>
        <v>#REF!</v>
      </c>
      <c r="U37" s="210">
        <f>'[3]2. Propagácia a marketing'!$H$60</f>
        <v>1000</v>
      </c>
      <c r="V37" s="210" t="e">
        <f>'[3]2. Propagácia a marketing'!$I$60</f>
        <v>#REF!</v>
      </c>
      <c r="W37" s="219" t="e">
        <f>'[3]2. Propagácia a marketing'!$J$60</f>
        <v>#REF!</v>
      </c>
    </row>
    <row r="38" spans="1:23" s="82" customFormat="1" ht="14.25" x14ac:dyDescent="0.2">
      <c r="A38" s="114"/>
      <c r="B38" s="183" t="s">
        <v>186</v>
      </c>
      <c r="C38" s="184"/>
      <c r="D38" s="178" t="e">
        <f t="shared" ref="D38:W38" si="14">D39+D40+D41+D46+D47</f>
        <v>#REF!</v>
      </c>
      <c r="E38" s="179">
        <f t="shared" si="14"/>
        <v>271426</v>
      </c>
      <c r="F38" s="179" t="e">
        <f t="shared" si="14"/>
        <v>#REF!</v>
      </c>
      <c r="G38" s="180" t="e">
        <f t="shared" si="14"/>
        <v>#REF!</v>
      </c>
      <c r="H38" s="178" t="e">
        <f t="shared" si="14"/>
        <v>#REF!</v>
      </c>
      <c r="I38" s="179">
        <f t="shared" si="14"/>
        <v>197118</v>
      </c>
      <c r="J38" s="179" t="e">
        <f t="shared" si="14"/>
        <v>#REF!</v>
      </c>
      <c r="K38" s="181" t="e">
        <f t="shared" si="14"/>
        <v>#REF!</v>
      </c>
      <c r="L38" s="182" t="e">
        <f t="shared" si="14"/>
        <v>#REF!</v>
      </c>
      <c r="M38" s="179" t="e">
        <f t="shared" si="14"/>
        <v>#REF!</v>
      </c>
      <c r="N38" s="179" t="e">
        <f t="shared" si="14"/>
        <v>#REF!</v>
      </c>
      <c r="O38" s="181" t="e">
        <f t="shared" si="14"/>
        <v>#REF!</v>
      </c>
      <c r="P38" s="257">
        <v>238983.5</v>
      </c>
      <c r="Q38" s="258">
        <v>213988.5</v>
      </c>
      <c r="R38" s="258">
        <v>24995</v>
      </c>
      <c r="S38" s="262">
        <v>0</v>
      </c>
      <c r="T38" s="182" t="e">
        <f t="shared" si="14"/>
        <v>#REF!</v>
      </c>
      <c r="U38" s="179">
        <f t="shared" si="14"/>
        <v>75414</v>
      </c>
      <c r="V38" s="179" t="e">
        <f t="shared" si="14"/>
        <v>#REF!</v>
      </c>
      <c r="W38" s="181" t="e">
        <f t="shared" si="14"/>
        <v>#REF!</v>
      </c>
    </row>
    <row r="39" spans="1:23" ht="16.5" x14ac:dyDescent="0.3">
      <c r="A39" s="80"/>
      <c r="B39" s="199" t="s">
        <v>187</v>
      </c>
      <c r="C39" s="220" t="s">
        <v>188</v>
      </c>
      <c r="D39" s="201" t="e">
        <f>SUM(E39:G39)</f>
        <v>#REF!</v>
      </c>
      <c r="E39" s="202">
        <v>36902</v>
      </c>
      <c r="F39" s="202">
        <v>4033</v>
      </c>
      <c r="G39" s="203" t="e">
        <f>'[3]3.Interné služby'!#REF!</f>
        <v>#REF!</v>
      </c>
      <c r="H39" s="201" t="e">
        <f>SUM(I39:K39)</f>
        <v>#REF!</v>
      </c>
      <c r="I39" s="202">
        <v>22326</v>
      </c>
      <c r="J39" s="202">
        <v>5865</v>
      </c>
      <c r="K39" s="204" t="e">
        <f>'[3]3.Interné služby'!#REF!</f>
        <v>#REF!</v>
      </c>
      <c r="L39" s="205" t="e">
        <f>SUM(M39:O39)</f>
        <v>#REF!</v>
      </c>
      <c r="M39" s="202" t="e">
        <f>'[3]3.Interné služby'!#REF!</f>
        <v>#REF!</v>
      </c>
      <c r="N39" s="202" t="e">
        <f>'[3]3.Interné služby'!#REF!</f>
        <v>#REF!</v>
      </c>
      <c r="O39" s="204" t="e">
        <f>'[3]3.Interné služby'!#REF!</f>
        <v>#REF!</v>
      </c>
      <c r="P39" s="249">
        <v>27814.74</v>
      </c>
      <c r="Q39" s="250">
        <v>22025.74</v>
      </c>
      <c r="R39" s="250">
        <v>5789</v>
      </c>
      <c r="S39" s="251">
        <v>0</v>
      </c>
      <c r="T39" s="205">
        <f>SUM(U39:W39)</f>
        <v>80864</v>
      </c>
      <c r="U39" s="202">
        <f>'[3]3.Interné služby'!$H$4</f>
        <v>46864</v>
      </c>
      <c r="V39" s="202">
        <f>'[3]3.Interné služby'!$I$4</f>
        <v>34000</v>
      </c>
      <c r="W39" s="204">
        <f>'[3]3.Interné služby'!$J$4</f>
        <v>0</v>
      </c>
    </row>
    <row r="40" spans="1:23" ht="16.5" x14ac:dyDescent="0.3">
      <c r="A40" s="108"/>
      <c r="B40" s="199" t="s">
        <v>189</v>
      </c>
      <c r="C40" s="220" t="s">
        <v>190</v>
      </c>
      <c r="D40" s="201" t="e">
        <f>SUM(E40:G40)</f>
        <v>#REF!</v>
      </c>
      <c r="E40" s="202">
        <v>35806</v>
      </c>
      <c r="F40" s="202" t="e">
        <f>'[3]3.Interné služby'!#REF!</f>
        <v>#REF!</v>
      </c>
      <c r="G40" s="203" t="e">
        <f>'[3]3.Interné služby'!#REF!</f>
        <v>#REF!</v>
      </c>
      <c r="H40" s="201" t="e">
        <f>SUM(I40:K40)</f>
        <v>#REF!</v>
      </c>
      <c r="I40" s="202">
        <v>9784</v>
      </c>
      <c r="J40" s="202"/>
      <c r="K40" s="204" t="e">
        <f>'[3]3.Interné služby'!#REF!</f>
        <v>#REF!</v>
      </c>
      <c r="L40" s="205" t="e">
        <f>SUM(M40:O40)</f>
        <v>#REF!</v>
      </c>
      <c r="M40" s="202">
        <v>30256</v>
      </c>
      <c r="N40" s="202" t="e">
        <f>'[3]3.Interné služby'!#REF!</f>
        <v>#REF!</v>
      </c>
      <c r="O40" s="204" t="e">
        <f>'[3]3.Interné služby'!#REF!</f>
        <v>#REF!</v>
      </c>
      <c r="P40" s="249">
        <v>27507.78</v>
      </c>
      <c r="Q40" s="250">
        <v>27507.78</v>
      </c>
      <c r="R40" s="250">
        <v>0</v>
      </c>
      <c r="S40" s="251">
        <v>0</v>
      </c>
      <c r="T40" s="205">
        <f>SUM(U40:W40)</f>
        <v>10900</v>
      </c>
      <c r="U40" s="202">
        <f>'[3]3.Interné služby'!$H$31</f>
        <v>10900</v>
      </c>
      <c r="V40" s="202">
        <f>'[3]3.Interné služby'!$I$31</f>
        <v>0</v>
      </c>
      <c r="W40" s="204">
        <f>'[3]3.Interné služby'!$J$31</f>
        <v>0</v>
      </c>
    </row>
    <row r="41" spans="1:23" ht="16.5" x14ac:dyDescent="0.3">
      <c r="A41" s="84"/>
      <c r="B41" s="199" t="s">
        <v>191</v>
      </c>
      <c r="C41" s="220" t="s">
        <v>192</v>
      </c>
      <c r="D41" s="201" t="e">
        <f t="shared" ref="D41:W41" si="15">SUM(D42:D45)</f>
        <v>#REF!</v>
      </c>
      <c r="E41" s="202">
        <f t="shared" si="15"/>
        <v>193704</v>
      </c>
      <c r="F41" s="202" t="e">
        <f t="shared" si="15"/>
        <v>#REF!</v>
      </c>
      <c r="G41" s="203" t="e">
        <f t="shared" si="15"/>
        <v>#REF!</v>
      </c>
      <c r="H41" s="201" t="e">
        <f t="shared" si="15"/>
        <v>#REF!</v>
      </c>
      <c r="I41" s="202">
        <f t="shared" si="15"/>
        <v>160978</v>
      </c>
      <c r="J41" s="202">
        <f t="shared" si="15"/>
        <v>46477</v>
      </c>
      <c r="K41" s="204" t="e">
        <f t="shared" si="15"/>
        <v>#REF!</v>
      </c>
      <c r="L41" s="205" t="e">
        <f t="shared" si="15"/>
        <v>#REF!</v>
      </c>
      <c r="M41" s="202" t="e">
        <f t="shared" si="15"/>
        <v>#REF!</v>
      </c>
      <c r="N41" s="202" t="e">
        <f t="shared" si="15"/>
        <v>#REF!</v>
      </c>
      <c r="O41" s="204" t="e">
        <f t="shared" si="15"/>
        <v>#REF!</v>
      </c>
      <c r="P41" s="249">
        <v>178249.2</v>
      </c>
      <c r="Q41" s="250">
        <v>159043.20000000001</v>
      </c>
      <c r="R41" s="250">
        <v>19206</v>
      </c>
      <c r="S41" s="251">
        <v>0</v>
      </c>
      <c r="T41" s="205" t="e">
        <f t="shared" si="15"/>
        <v>#REF!</v>
      </c>
      <c r="U41" s="202">
        <f t="shared" si="15"/>
        <v>12750</v>
      </c>
      <c r="V41" s="202" t="e">
        <f t="shared" si="15"/>
        <v>#REF!</v>
      </c>
      <c r="W41" s="204" t="e">
        <f t="shared" si="15"/>
        <v>#REF!</v>
      </c>
    </row>
    <row r="42" spans="1:23" ht="16.5" x14ac:dyDescent="0.3">
      <c r="A42" s="84"/>
      <c r="B42" s="91">
        <v>1</v>
      </c>
      <c r="C42" s="115" t="s">
        <v>193</v>
      </c>
      <c r="D42" s="93" t="e">
        <f t="shared" ref="D42:D47" si="16">SUM(E42:G42)</f>
        <v>#REF!</v>
      </c>
      <c r="E42" s="94">
        <v>1492</v>
      </c>
      <c r="F42" s="94" t="e">
        <f>'[3]3.Interné služby'!#REF!</f>
        <v>#REF!</v>
      </c>
      <c r="G42" s="95" t="e">
        <f>'[3]3.Interné služby'!#REF!</f>
        <v>#REF!</v>
      </c>
      <c r="H42" s="93" t="e">
        <f t="shared" ref="H42:H47" si="17">SUM(I42:K42)</f>
        <v>#REF!</v>
      </c>
      <c r="I42" s="94">
        <v>3200</v>
      </c>
      <c r="J42" s="94">
        <v>0</v>
      </c>
      <c r="K42" s="96" t="e">
        <f>'[3]3.Interné služby'!#REF!</f>
        <v>#REF!</v>
      </c>
      <c r="L42" s="97" t="e">
        <f t="shared" ref="L42:L47" si="18">SUM(M42:O42)</f>
        <v>#REF!</v>
      </c>
      <c r="M42" s="94" t="e">
        <f>'[3]3.Interné služby'!#REF!</f>
        <v>#REF!</v>
      </c>
      <c r="N42" s="94" t="e">
        <f>'[3]3.Interné služby'!#REF!</f>
        <v>#REF!</v>
      </c>
      <c r="O42" s="96" t="e">
        <f>'[3]3.Interné služby'!#REF!</f>
        <v>#REF!</v>
      </c>
      <c r="P42" s="249">
        <v>1873.69</v>
      </c>
      <c r="Q42" s="252">
        <v>1873.69</v>
      </c>
      <c r="R42" s="252">
        <v>0</v>
      </c>
      <c r="S42" s="253">
        <v>0</v>
      </c>
      <c r="T42" s="97">
        <f t="shared" ref="T42:T47" si="19">SUM(U42:W42)</f>
        <v>3250</v>
      </c>
      <c r="U42" s="94">
        <f>'[3]3.Interné služby'!$H$37</f>
        <v>3250</v>
      </c>
      <c r="V42" s="94">
        <f>'[3]3.Interné služby'!$I$37</f>
        <v>0</v>
      </c>
      <c r="W42" s="96">
        <f>'[3]3.Interné služby'!$J$37</f>
        <v>0</v>
      </c>
    </row>
    <row r="43" spans="1:23" ht="15.75" x14ac:dyDescent="0.25">
      <c r="A43" s="84"/>
      <c r="B43" s="91">
        <v>2</v>
      </c>
      <c r="C43" s="107" t="s">
        <v>194</v>
      </c>
      <c r="D43" s="93" t="e">
        <f t="shared" si="16"/>
        <v>#REF!</v>
      </c>
      <c r="E43" s="94">
        <v>802</v>
      </c>
      <c r="F43" s="94" t="e">
        <f>'[3]3.Interné služby'!#REF!</f>
        <v>#REF!</v>
      </c>
      <c r="G43" s="95" t="e">
        <f>'[3]3.Interné služby'!#REF!</f>
        <v>#REF!</v>
      </c>
      <c r="H43" s="93" t="e">
        <f t="shared" si="17"/>
        <v>#REF!</v>
      </c>
      <c r="I43" s="94">
        <v>569</v>
      </c>
      <c r="J43" s="94">
        <v>0</v>
      </c>
      <c r="K43" s="96" t="e">
        <f>'[3]3.Interné služby'!#REF!</f>
        <v>#REF!</v>
      </c>
      <c r="L43" s="97" t="e">
        <f t="shared" si="18"/>
        <v>#REF!</v>
      </c>
      <c r="M43" s="94">
        <v>800</v>
      </c>
      <c r="N43" s="94" t="e">
        <f>'[3]3.Interné služby'!#REF!</f>
        <v>#REF!</v>
      </c>
      <c r="O43" s="96" t="e">
        <f>'[3]3.Interné služby'!#REF!</f>
        <v>#REF!</v>
      </c>
      <c r="P43" s="249">
        <v>108.36</v>
      </c>
      <c r="Q43" s="252">
        <v>108.36</v>
      </c>
      <c r="R43" s="252">
        <v>0</v>
      </c>
      <c r="S43" s="253">
        <v>0</v>
      </c>
      <c r="T43" s="97">
        <f t="shared" si="19"/>
        <v>500</v>
      </c>
      <c r="U43" s="94">
        <f>'[3]3.Interné služby'!$H$43</f>
        <v>500</v>
      </c>
      <c r="V43" s="94">
        <f>'[3]3.Interné služby'!$I$43</f>
        <v>0</v>
      </c>
      <c r="W43" s="96">
        <f>'[3]3.Interné služby'!$J$43</f>
        <v>0</v>
      </c>
    </row>
    <row r="44" spans="1:23" ht="15.75" x14ac:dyDescent="0.25">
      <c r="A44" s="84"/>
      <c r="B44" s="91">
        <v>3</v>
      </c>
      <c r="C44" s="107" t="s">
        <v>195</v>
      </c>
      <c r="D44" s="93" t="e">
        <f t="shared" si="16"/>
        <v>#REF!</v>
      </c>
      <c r="E44" s="94">
        <v>189803</v>
      </c>
      <c r="F44" s="94"/>
      <c r="G44" s="95" t="e">
        <f>'[3]3.Interné služby'!#REF!</f>
        <v>#REF!</v>
      </c>
      <c r="H44" s="93" t="e">
        <f t="shared" si="17"/>
        <v>#REF!</v>
      </c>
      <c r="I44" s="94">
        <v>157209</v>
      </c>
      <c r="J44" s="94">
        <v>13786</v>
      </c>
      <c r="K44" s="96" t="e">
        <f>'[3]3.Interné služby'!#REF!</f>
        <v>#REF!</v>
      </c>
      <c r="L44" s="97" t="e">
        <f t="shared" si="18"/>
        <v>#REF!</v>
      </c>
      <c r="M44" s="94" t="e">
        <f>'[3]3.Interné služby'!#REF!</f>
        <v>#REF!</v>
      </c>
      <c r="N44" s="94">
        <v>20700</v>
      </c>
      <c r="O44" s="96" t="e">
        <f>'[3]3.Interné služby'!#REF!</f>
        <v>#REF!</v>
      </c>
      <c r="P44" s="249">
        <v>155457.15</v>
      </c>
      <c r="Q44" s="252">
        <v>154761.15</v>
      </c>
      <c r="R44" s="252">
        <v>696</v>
      </c>
      <c r="S44" s="253">
        <v>0</v>
      </c>
      <c r="T44" s="97">
        <f t="shared" si="19"/>
        <v>5000</v>
      </c>
      <c r="U44" s="94">
        <f>'[4]3.Interné služby'!$Q$19</f>
        <v>5000</v>
      </c>
      <c r="V44" s="94">
        <f>'[3]3.Interné služby'!$I$47</f>
        <v>0</v>
      </c>
      <c r="W44" s="96">
        <f>'[3]3.Interné služby'!$J$47</f>
        <v>0</v>
      </c>
    </row>
    <row r="45" spans="1:23" ht="15.75" x14ac:dyDescent="0.25">
      <c r="A45" s="84"/>
      <c r="B45" s="91">
        <v>4</v>
      </c>
      <c r="C45" s="107" t="s">
        <v>196</v>
      </c>
      <c r="D45" s="93" t="e">
        <f t="shared" si="16"/>
        <v>#REF!</v>
      </c>
      <c r="E45" s="94">
        <v>1607</v>
      </c>
      <c r="F45" s="98">
        <v>6656</v>
      </c>
      <c r="G45" s="95" t="e">
        <f>'[3]3.Interné služby'!#REF!</f>
        <v>#REF!</v>
      </c>
      <c r="H45" s="93" t="e">
        <f t="shared" si="17"/>
        <v>#REF!</v>
      </c>
      <c r="I45" s="94">
        <v>0</v>
      </c>
      <c r="J45" s="94">
        <v>32691</v>
      </c>
      <c r="K45" s="96" t="e">
        <f>'[3]3.Interné služby'!#REF!</f>
        <v>#REF!</v>
      </c>
      <c r="L45" s="97" t="e">
        <f t="shared" si="18"/>
        <v>#REF!</v>
      </c>
      <c r="M45" s="94" t="e">
        <f>'[3]3.Interné služby'!#REF!</f>
        <v>#REF!</v>
      </c>
      <c r="N45" s="98" t="e">
        <f>'[3]3.Interné služby'!#REF!</f>
        <v>#REF!</v>
      </c>
      <c r="O45" s="96" t="e">
        <f>'[3]3.Interné služby'!#REF!</f>
        <v>#REF!</v>
      </c>
      <c r="P45" s="249">
        <v>20810</v>
      </c>
      <c r="Q45" s="252">
        <v>2300</v>
      </c>
      <c r="R45" s="252">
        <v>18510</v>
      </c>
      <c r="S45" s="253">
        <v>0</v>
      </c>
      <c r="T45" s="97" t="e">
        <f t="shared" si="19"/>
        <v>#REF!</v>
      </c>
      <c r="U45" s="94">
        <f>'[3]3.Interné služby'!$H$99</f>
        <v>4000</v>
      </c>
      <c r="V45" s="98" t="e">
        <f>'[3]3.Interné služby'!$I$99</f>
        <v>#REF!</v>
      </c>
      <c r="W45" s="96" t="e">
        <f>'[3]3.Interné služby'!$J$99</f>
        <v>#REF!</v>
      </c>
    </row>
    <row r="46" spans="1:23" ht="16.5" x14ac:dyDescent="0.3">
      <c r="A46" s="84"/>
      <c r="B46" s="199" t="s">
        <v>197</v>
      </c>
      <c r="C46" s="220" t="s">
        <v>198</v>
      </c>
      <c r="D46" s="201" t="e">
        <f t="shared" si="16"/>
        <v>#REF!</v>
      </c>
      <c r="E46" s="202">
        <v>1736</v>
      </c>
      <c r="F46" s="202" t="e">
        <f>'[3]3.Interné služby'!#REF!</f>
        <v>#REF!</v>
      </c>
      <c r="G46" s="203" t="e">
        <f>'[3]3.Interné služby'!#REF!</f>
        <v>#REF!</v>
      </c>
      <c r="H46" s="201" t="e">
        <f t="shared" si="17"/>
        <v>#REF!</v>
      </c>
      <c r="I46" s="202">
        <v>2400</v>
      </c>
      <c r="J46" s="202" t="e">
        <f>'[3]3.Interné služby'!#REF!</f>
        <v>#REF!</v>
      </c>
      <c r="K46" s="204" t="e">
        <f>'[3]3.Interné služby'!#REF!</f>
        <v>#REF!</v>
      </c>
      <c r="L46" s="205" t="e">
        <f t="shared" si="18"/>
        <v>#REF!</v>
      </c>
      <c r="M46" s="202">
        <v>3900</v>
      </c>
      <c r="N46" s="202" t="e">
        <f>'[3]3.Interné služby'!#REF!</f>
        <v>#REF!</v>
      </c>
      <c r="O46" s="204" t="e">
        <f>'[3]3.Interné služby'!#REF!</f>
        <v>#REF!</v>
      </c>
      <c r="P46" s="249">
        <v>4017.4</v>
      </c>
      <c r="Q46" s="250">
        <v>4017.4</v>
      </c>
      <c r="R46" s="250">
        <v>0</v>
      </c>
      <c r="S46" s="251">
        <v>0</v>
      </c>
      <c r="T46" s="205" t="e">
        <f t="shared" si="19"/>
        <v>#REF!</v>
      </c>
      <c r="U46" s="202">
        <f>'[3]3.Interné služby'!$H$101</f>
        <v>3700</v>
      </c>
      <c r="V46" s="202" t="e">
        <f>'[3]3.Interné služby'!$I$102</f>
        <v>#REF!</v>
      </c>
      <c r="W46" s="204" t="e">
        <f>'[3]3.Interné služby'!$J$102</f>
        <v>#REF!</v>
      </c>
    </row>
    <row r="47" spans="1:23" ht="17.25" thickBot="1" x14ac:dyDescent="0.35">
      <c r="A47" s="84"/>
      <c r="B47" s="221" t="s">
        <v>199</v>
      </c>
      <c r="C47" s="222" t="s">
        <v>200</v>
      </c>
      <c r="D47" s="209" t="e">
        <f t="shared" si="16"/>
        <v>#REF!</v>
      </c>
      <c r="E47" s="210">
        <v>3278</v>
      </c>
      <c r="F47" s="210" t="e">
        <f>'[3]3.Interné služby'!#REF!</f>
        <v>#REF!</v>
      </c>
      <c r="G47" s="211" t="e">
        <f>'[3]3.Interné služby'!#REF!</f>
        <v>#REF!</v>
      </c>
      <c r="H47" s="217" t="e">
        <f t="shared" si="17"/>
        <v>#REF!</v>
      </c>
      <c r="I47" s="212">
        <v>1630</v>
      </c>
      <c r="J47" s="212" t="e">
        <f>'[3]3.Interné služby'!#REF!</f>
        <v>#REF!</v>
      </c>
      <c r="K47" s="213" t="e">
        <f>'[3]3.Interné služby'!#REF!</f>
        <v>#REF!</v>
      </c>
      <c r="L47" s="218" t="e">
        <f t="shared" si="18"/>
        <v>#REF!</v>
      </c>
      <c r="M47" s="210" t="e">
        <f>'[3]3.Interné služby'!#REF!</f>
        <v>#REF!</v>
      </c>
      <c r="N47" s="210" t="e">
        <f>'[3]3.Interné služby'!#REF!</f>
        <v>#REF!</v>
      </c>
      <c r="O47" s="219" t="e">
        <f>'[3]3.Interné služby'!#REF!</f>
        <v>#REF!</v>
      </c>
      <c r="P47" s="259">
        <v>1394.38</v>
      </c>
      <c r="Q47" s="260">
        <v>1394.38</v>
      </c>
      <c r="R47" s="260">
        <v>0</v>
      </c>
      <c r="S47" s="261">
        <v>0</v>
      </c>
      <c r="T47" s="218" t="e">
        <f t="shared" si="19"/>
        <v>#REF!</v>
      </c>
      <c r="U47" s="210">
        <f>'[3]3.Interné služby'!$H$108</f>
        <v>1200</v>
      </c>
      <c r="V47" s="210" t="e">
        <f>'[3]3.Interné služby'!$I$108</f>
        <v>#REF!</v>
      </c>
      <c r="W47" s="219" t="e">
        <f>'[3]3.Interné služby'!$J$108</f>
        <v>#REF!</v>
      </c>
    </row>
    <row r="48" spans="1:23" s="82" customFormat="1" ht="14.25" x14ac:dyDescent="0.2">
      <c r="B48" s="185" t="s">
        <v>201</v>
      </c>
      <c r="C48" s="186"/>
      <c r="D48" s="178" t="e">
        <f t="shared" ref="D48:J48" si="20">D49+D50+D53</f>
        <v>#REF!</v>
      </c>
      <c r="E48" s="179" t="e">
        <f t="shared" si="20"/>
        <v>#REF!</v>
      </c>
      <c r="F48" s="179" t="e">
        <f t="shared" si="20"/>
        <v>#REF!</v>
      </c>
      <c r="G48" s="180" t="e">
        <f t="shared" si="20"/>
        <v>#REF!</v>
      </c>
      <c r="H48" s="178" t="e">
        <f>H49+H50+H53-1</f>
        <v>#REF!</v>
      </c>
      <c r="I48" s="179" t="e">
        <f>I49+I50+I53-1</f>
        <v>#REF!</v>
      </c>
      <c r="J48" s="179">
        <f t="shared" si="20"/>
        <v>0</v>
      </c>
      <c r="K48" s="181" t="e">
        <f>K49+K53</f>
        <v>#REF!</v>
      </c>
      <c r="L48" s="182" t="e">
        <f t="shared" ref="L48:W48" si="21">L49+L50+L53</f>
        <v>#REF!</v>
      </c>
      <c r="M48" s="179" t="e">
        <f t="shared" si="21"/>
        <v>#REF!</v>
      </c>
      <c r="N48" s="179" t="e">
        <f t="shared" si="21"/>
        <v>#REF!</v>
      </c>
      <c r="O48" s="181" t="e">
        <f t="shared" si="21"/>
        <v>#REF!</v>
      </c>
      <c r="P48" s="257">
        <v>24336.959999999999</v>
      </c>
      <c r="Q48" s="258">
        <v>24336.959999999999</v>
      </c>
      <c r="R48" s="258">
        <v>0</v>
      </c>
      <c r="S48" s="262">
        <v>0</v>
      </c>
      <c r="T48" s="182" t="e">
        <f t="shared" si="21"/>
        <v>#REF!</v>
      </c>
      <c r="U48" s="179">
        <f t="shared" si="21"/>
        <v>32547</v>
      </c>
      <c r="V48" s="179" t="e">
        <f t="shared" si="21"/>
        <v>#REF!</v>
      </c>
      <c r="W48" s="181" t="e">
        <f t="shared" si="21"/>
        <v>#REF!</v>
      </c>
    </row>
    <row r="49" spans="1:23" ht="16.5" x14ac:dyDescent="0.3">
      <c r="A49" s="84"/>
      <c r="B49" s="199" t="s">
        <v>202</v>
      </c>
      <c r="C49" s="220" t="s">
        <v>203</v>
      </c>
      <c r="D49" s="201" t="e">
        <f>SUM(E49:G49)</f>
        <v>#REF!</v>
      </c>
      <c r="E49" s="202">
        <v>15307.52</v>
      </c>
      <c r="F49" s="202" t="e">
        <f>'[3]4.Služby občanov'!#REF!</f>
        <v>#REF!</v>
      </c>
      <c r="G49" s="203" t="e">
        <f>'[3]4.Služby občanov'!#REF!</f>
        <v>#REF!</v>
      </c>
      <c r="H49" s="201" t="e">
        <f>SUM(I49:K49)</f>
        <v>#REF!</v>
      </c>
      <c r="I49" s="202">
        <v>26456</v>
      </c>
      <c r="J49" s="202">
        <v>0</v>
      </c>
      <c r="K49" s="204" t="e">
        <f>'[3]4.Služby občanov'!#REF!</f>
        <v>#REF!</v>
      </c>
      <c r="L49" s="205" t="e">
        <f>SUM(M49:O49)</f>
        <v>#REF!</v>
      </c>
      <c r="M49" s="202" t="e">
        <f>'[3]4.Služby občanov'!#REF!</f>
        <v>#REF!</v>
      </c>
      <c r="N49" s="202" t="e">
        <f>'[3]4.Služby občanov'!#REF!</f>
        <v>#REF!</v>
      </c>
      <c r="O49" s="204" t="e">
        <f>'[3]4.Služby občanov'!#REF!</f>
        <v>#REF!</v>
      </c>
      <c r="P49" s="249">
        <v>8958.27</v>
      </c>
      <c r="Q49" s="250">
        <v>8958.27</v>
      </c>
      <c r="R49" s="250">
        <v>0</v>
      </c>
      <c r="S49" s="251">
        <v>0</v>
      </c>
      <c r="T49" s="205">
        <f>SUM(U49:W49)</f>
        <v>15600</v>
      </c>
      <c r="U49" s="202">
        <f>'[3]4.Služby občanov'!$H$4</f>
        <v>15600</v>
      </c>
      <c r="V49" s="202">
        <f>'[3]4.Služby občanov'!$I$4</f>
        <v>0</v>
      </c>
      <c r="W49" s="204">
        <f>'[3]4.Služby občanov'!$J$4</f>
        <v>0</v>
      </c>
    </row>
    <row r="50" spans="1:23" ht="15.75" x14ac:dyDescent="0.25">
      <c r="A50" s="116"/>
      <c r="B50" s="199" t="s">
        <v>204</v>
      </c>
      <c r="C50" s="215" t="s">
        <v>205</v>
      </c>
      <c r="D50" s="201" t="e">
        <f t="shared" ref="D50:W50" si="22">SUM(D51:D52)</f>
        <v>#REF!</v>
      </c>
      <c r="E50" s="202">
        <f t="shared" si="22"/>
        <v>23245.5</v>
      </c>
      <c r="F50" s="202" t="e">
        <f t="shared" si="22"/>
        <v>#REF!</v>
      </c>
      <c r="G50" s="203" t="e">
        <f t="shared" si="22"/>
        <v>#REF!</v>
      </c>
      <c r="H50" s="201" t="e">
        <f t="shared" si="22"/>
        <v>#REF!</v>
      </c>
      <c r="I50" s="202" t="e">
        <f t="shared" si="22"/>
        <v>#REF!</v>
      </c>
      <c r="J50" s="202">
        <f t="shared" si="22"/>
        <v>0</v>
      </c>
      <c r="K50" s="204" t="e">
        <f t="shared" si="22"/>
        <v>#REF!</v>
      </c>
      <c r="L50" s="205" t="e">
        <f t="shared" si="22"/>
        <v>#REF!</v>
      </c>
      <c r="M50" s="202" t="e">
        <f t="shared" si="22"/>
        <v>#REF!</v>
      </c>
      <c r="N50" s="202" t="e">
        <f t="shared" si="22"/>
        <v>#REF!</v>
      </c>
      <c r="O50" s="204" t="e">
        <f t="shared" si="22"/>
        <v>#REF!</v>
      </c>
      <c r="P50" s="249">
        <v>15378.69</v>
      </c>
      <c r="Q50" s="250">
        <v>15378.69</v>
      </c>
      <c r="R50" s="250">
        <v>0</v>
      </c>
      <c r="S50" s="251">
        <v>0</v>
      </c>
      <c r="T50" s="205" t="e">
        <f t="shared" si="22"/>
        <v>#REF!</v>
      </c>
      <c r="U50" s="202">
        <f t="shared" si="22"/>
        <v>16937</v>
      </c>
      <c r="V50" s="202" t="e">
        <f t="shared" si="22"/>
        <v>#REF!</v>
      </c>
      <c r="W50" s="204" t="e">
        <f t="shared" si="22"/>
        <v>#REF!</v>
      </c>
    </row>
    <row r="51" spans="1:23" ht="15.75" x14ac:dyDescent="0.25">
      <c r="A51" s="116"/>
      <c r="B51" s="91">
        <v>1</v>
      </c>
      <c r="C51" s="107" t="s">
        <v>206</v>
      </c>
      <c r="D51" s="93" t="e">
        <f>SUM(E51:G51)</f>
        <v>#REF!</v>
      </c>
      <c r="E51" s="94">
        <v>23245.5</v>
      </c>
      <c r="F51" s="94" t="e">
        <f>'[3]4.Služby občanov'!#REF!</f>
        <v>#REF!</v>
      </c>
      <c r="G51" s="95" t="e">
        <f>'[3]4.Služby občanov'!#REF!</f>
        <v>#REF!</v>
      </c>
      <c r="H51" s="93" t="e">
        <f>SUM(I51:K51)</f>
        <v>#REF!</v>
      </c>
      <c r="I51" s="94">
        <v>14579</v>
      </c>
      <c r="J51" s="94">
        <v>0</v>
      </c>
      <c r="K51" s="96" t="e">
        <f>'[3]4.Služby občanov'!#REF!</f>
        <v>#REF!</v>
      </c>
      <c r="L51" s="97" t="e">
        <f>SUM(M51:O51)</f>
        <v>#REF!</v>
      </c>
      <c r="M51" s="94" t="e">
        <f>'[3]4.Služby občanov'!#REF!</f>
        <v>#REF!</v>
      </c>
      <c r="N51" s="94" t="e">
        <f>'[3]4.Služby občanov'!#REF!</f>
        <v>#REF!</v>
      </c>
      <c r="O51" s="96" t="e">
        <f>'[3]4.Služby občanov'!#REF!</f>
        <v>#REF!</v>
      </c>
      <c r="P51" s="249">
        <v>15378.69</v>
      </c>
      <c r="Q51" s="263">
        <v>15378.69</v>
      </c>
      <c r="R51" s="263">
        <v>0</v>
      </c>
      <c r="S51" s="264">
        <v>0</v>
      </c>
      <c r="T51" s="97">
        <f>SUM(U51:W51)</f>
        <v>16737</v>
      </c>
      <c r="U51" s="94">
        <f>'[3]4.Služby občanov'!$H$18</f>
        <v>16737</v>
      </c>
      <c r="V51" s="94">
        <f>'[3]4.Služby občanov'!$I$18</f>
        <v>0</v>
      </c>
      <c r="W51" s="96">
        <f>'[3]4.Služby občanov'!$J$18</f>
        <v>0</v>
      </c>
    </row>
    <row r="52" spans="1:23" ht="15.75" x14ac:dyDescent="0.25">
      <c r="A52" s="116"/>
      <c r="B52" s="91">
        <v>2</v>
      </c>
      <c r="C52" s="107" t="s">
        <v>207</v>
      </c>
      <c r="D52" s="93" t="e">
        <f>SUM(E52:G52)</f>
        <v>#REF!</v>
      </c>
      <c r="E52" s="94">
        <v>0</v>
      </c>
      <c r="F52" s="94" t="e">
        <f>'[3]4.Služby občanov'!#REF!</f>
        <v>#REF!</v>
      </c>
      <c r="G52" s="95" t="e">
        <f>'[3]4.Služby občanov'!#REF!</f>
        <v>#REF!</v>
      </c>
      <c r="H52" s="93" t="e">
        <f>SUM(I52:K52)</f>
        <v>#REF!</v>
      </c>
      <c r="I52" s="94" t="e">
        <f>'[3]4.Služby občanov'!#REF!</f>
        <v>#REF!</v>
      </c>
      <c r="J52" s="94">
        <v>0</v>
      </c>
      <c r="K52" s="96" t="e">
        <f>'[3]4.Služby občanov'!#REF!</f>
        <v>#REF!</v>
      </c>
      <c r="L52" s="97" t="e">
        <f>SUM(M52:O52)</f>
        <v>#REF!</v>
      </c>
      <c r="M52" s="94" t="e">
        <f>'[3]4.Služby občanov'!#REF!</f>
        <v>#REF!</v>
      </c>
      <c r="N52" s="94" t="e">
        <f>'[3]4.Služby občanov'!#REF!</f>
        <v>#REF!</v>
      </c>
      <c r="O52" s="96" t="e">
        <f>'[3]4.Služby občanov'!#REF!</f>
        <v>#REF!</v>
      </c>
      <c r="P52" s="249">
        <v>0</v>
      </c>
      <c r="Q52" s="263">
        <v>0</v>
      </c>
      <c r="R52" s="263">
        <v>0</v>
      </c>
      <c r="S52" s="264">
        <v>0</v>
      </c>
      <c r="T52" s="97" t="e">
        <f>SUM(U52:W52)</f>
        <v>#REF!</v>
      </c>
      <c r="U52" s="94">
        <f>'[3]4.Služby občanov'!$H$26</f>
        <v>200</v>
      </c>
      <c r="V52" s="94" t="e">
        <f>'[3]4.Služby občanov'!$I$26</f>
        <v>#REF!</v>
      </c>
      <c r="W52" s="96" t="e">
        <f>'[3]4.Služby občanov'!$J$26</f>
        <v>#REF!</v>
      </c>
    </row>
    <row r="53" spans="1:23" ht="16.5" thickBot="1" x14ac:dyDescent="0.3">
      <c r="A53" s="116"/>
      <c r="B53" s="223" t="s">
        <v>208</v>
      </c>
      <c r="C53" s="216" t="s">
        <v>209</v>
      </c>
      <c r="D53" s="209" t="e">
        <f>SUM(E53:G53)</f>
        <v>#REF!</v>
      </c>
      <c r="E53" s="210" t="e">
        <f>'[3]4.Služby občanov'!#REF!</f>
        <v>#REF!</v>
      </c>
      <c r="F53" s="210" t="e">
        <f>'[3]4.Služby občanov'!#REF!</f>
        <v>#REF!</v>
      </c>
      <c r="G53" s="211" t="e">
        <f>'[3]4.Služby občanov'!#REF!</f>
        <v>#REF!</v>
      </c>
      <c r="H53" s="217" t="e">
        <f>SUM(I53:K53)</f>
        <v>#REF!</v>
      </c>
      <c r="I53" s="212">
        <v>0</v>
      </c>
      <c r="J53" s="212">
        <v>0</v>
      </c>
      <c r="K53" s="213" t="e">
        <f>'[3]4.Služby občanov'!#REF!</f>
        <v>#REF!</v>
      </c>
      <c r="L53" s="218" t="e">
        <f>SUM(M53:O53)</f>
        <v>#REF!</v>
      </c>
      <c r="M53" s="210" t="e">
        <f>'[3]4.Služby občanov'!#REF!</f>
        <v>#REF!</v>
      </c>
      <c r="N53" s="210" t="e">
        <f>'[3]4.Služby občanov'!#REF!</f>
        <v>#REF!</v>
      </c>
      <c r="O53" s="219" t="e">
        <f>'[3]4.Služby občanov'!#REF!</f>
        <v>#REF!</v>
      </c>
      <c r="P53" s="259">
        <v>0</v>
      </c>
      <c r="Q53" s="265">
        <v>0</v>
      </c>
      <c r="R53" s="265">
        <v>0</v>
      </c>
      <c r="S53" s="266">
        <v>0</v>
      </c>
      <c r="T53" s="218" t="e">
        <f>SUM(U53:W53)</f>
        <v>#REF!</v>
      </c>
      <c r="U53" s="210">
        <f>'[3]4.Služby občanov'!$H$28</f>
        <v>10</v>
      </c>
      <c r="V53" s="210" t="e">
        <f>'[3]4.Služby občanov'!$I$28</f>
        <v>#REF!</v>
      </c>
      <c r="W53" s="219" t="e">
        <f>'[3]4.Služby občanov'!$J$28</f>
        <v>#REF!</v>
      </c>
    </row>
    <row r="54" spans="1:23" s="82" customFormat="1" ht="14.25" x14ac:dyDescent="0.2">
      <c r="A54" s="116"/>
      <c r="B54" s="183" t="s">
        <v>210</v>
      </c>
      <c r="C54" s="187"/>
      <c r="D54" s="178" t="e">
        <f t="shared" ref="D54:W54" si="23">D55+D60+D61+D62+D67</f>
        <v>#REF!</v>
      </c>
      <c r="E54" s="179" t="e">
        <f t="shared" si="23"/>
        <v>#REF!</v>
      </c>
      <c r="F54" s="179" t="e">
        <f t="shared" si="23"/>
        <v>#REF!</v>
      </c>
      <c r="G54" s="180" t="e">
        <f t="shared" si="23"/>
        <v>#REF!</v>
      </c>
      <c r="H54" s="178" t="e">
        <f t="shared" si="23"/>
        <v>#REF!</v>
      </c>
      <c r="I54" s="179" t="e">
        <f t="shared" si="23"/>
        <v>#REF!</v>
      </c>
      <c r="J54" s="179" t="e">
        <f t="shared" si="23"/>
        <v>#REF!</v>
      </c>
      <c r="K54" s="181" t="e">
        <f t="shared" si="23"/>
        <v>#REF!</v>
      </c>
      <c r="L54" s="182" t="e">
        <f t="shared" si="23"/>
        <v>#REF!</v>
      </c>
      <c r="M54" s="179" t="e">
        <f t="shared" si="23"/>
        <v>#REF!</v>
      </c>
      <c r="N54" s="179" t="e">
        <f t="shared" si="23"/>
        <v>#REF!</v>
      </c>
      <c r="O54" s="181" t="e">
        <f t="shared" si="23"/>
        <v>#REF!</v>
      </c>
      <c r="P54" s="257">
        <v>667835.55000000005</v>
      </c>
      <c r="Q54" s="258">
        <v>666135.55000000005</v>
      </c>
      <c r="R54" s="258">
        <v>1700</v>
      </c>
      <c r="S54" s="262">
        <v>0</v>
      </c>
      <c r="T54" s="182" t="e">
        <f t="shared" si="23"/>
        <v>#REF!</v>
      </c>
      <c r="U54" s="179" t="e">
        <f t="shared" si="23"/>
        <v>#REF!</v>
      </c>
      <c r="V54" s="179" t="e">
        <f t="shared" si="23"/>
        <v>#REF!</v>
      </c>
      <c r="W54" s="181" t="e">
        <f t="shared" si="23"/>
        <v>#REF!</v>
      </c>
    </row>
    <row r="55" spans="1:23" ht="15.75" x14ac:dyDescent="0.25">
      <c r="A55" s="116"/>
      <c r="B55" s="224" t="s">
        <v>211</v>
      </c>
      <c r="C55" s="225" t="s">
        <v>212</v>
      </c>
      <c r="D55" s="201" t="e">
        <f t="shared" ref="D55:W55" si="24">SUM(D56:D59)</f>
        <v>#REF!</v>
      </c>
      <c r="E55" s="202">
        <f t="shared" si="24"/>
        <v>496158.19</v>
      </c>
      <c r="F55" s="202" t="e">
        <f t="shared" si="24"/>
        <v>#REF!</v>
      </c>
      <c r="G55" s="203" t="e">
        <f t="shared" si="24"/>
        <v>#REF!</v>
      </c>
      <c r="H55" s="201" t="e">
        <f t="shared" si="24"/>
        <v>#REF!</v>
      </c>
      <c r="I55" s="202">
        <f t="shared" si="24"/>
        <v>480129.99</v>
      </c>
      <c r="J55" s="202" t="e">
        <f t="shared" si="24"/>
        <v>#REF!</v>
      </c>
      <c r="K55" s="204" t="e">
        <f t="shared" si="24"/>
        <v>#REF!</v>
      </c>
      <c r="L55" s="205" t="e">
        <f t="shared" si="24"/>
        <v>#REF!</v>
      </c>
      <c r="M55" s="202" t="e">
        <f t="shared" si="24"/>
        <v>#REF!</v>
      </c>
      <c r="N55" s="202" t="e">
        <f t="shared" si="24"/>
        <v>#REF!</v>
      </c>
      <c r="O55" s="204" t="e">
        <f t="shared" si="24"/>
        <v>#REF!</v>
      </c>
      <c r="P55" s="249">
        <v>463317.1</v>
      </c>
      <c r="Q55" s="250">
        <v>461617.1</v>
      </c>
      <c r="R55" s="250">
        <v>1700</v>
      </c>
      <c r="S55" s="251">
        <v>0</v>
      </c>
      <c r="T55" s="205" t="e">
        <f t="shared" si="24"/>
        <v>#REF!</v>
      </c>
      <c r="U55" s="202">
        <f t="shared" si="24"/>
        <v>468983</v>
      </c>
      <c r="V55" s="202">
        <f t="shared" si="24"/>
        <v>6100</v>
      </c>
      <c r="W55" s="204" t="e">
        <f t="shared" si="24"/>
        <v>#REF!</v>
      </c>
    </row>
    <row r="56" spans="1:23" ht="15.75" x14ac:dyDescent="0.25">
      <c r="A56" s="116"/>
      <c r="B56" s="91">
        <v>1</v>
      </c>
      <c r="C56" s="107" t="s">
        <v>213</v>
      </c>
      <c r="D56" s="93" t="e">
        <f t="shared" ref="D56:D61" si="25">SUM(E56:G56)</f>
        <v>#REF!</v>
      </c>
      <c r="E56" s="94">
        <v>350478.7</v>
      </c>
      <c r="F56" s="94">
        <v>9811</v>
      </c>
      <c r="G56" s="95" t="e">
        <f>'[3]5.Bezpečnosť, právo a por.'!#REF!</f>
        <v>#REF!</v>
      </c>
      <c r="H56" s="93" t="e">
        <f t="shared" ref="H56:H66" si="26">SUM(I56:K56)</f>
        <v>#REF!</v>
      </c>
      <c r="I56" s="94">
        <v>339635.49</v>
      </c>
      <c r="J56" s="94">
        <v>10809</v>
      </c>
      <c r="K56" s="96" t="e">
        <f>'[3]5.Bezpečnosť, právo a por.'!#REF!</f>
        <v>#REF!</v>
      </c>
      <c r="L56" s="97" t="e">
        <f t="shared" ref="L56:L61" si="27">SUM(M56:O56)</f>
        <v>#REF!</v>
      </c>
      <c r="M56" s="94" t="e">
        <f>'[3]5.Bezpečnosť, právo a por.'!#REF!</f>
        <v>#REF!</v>
      </c>
      <c r="N56" s="94" t="e">
        <f>'[3]5.Bezpečnosť, právo a por.'!#REF!</f>
        <v>#REF!</v>
      </c>
      <c r="O56" s="96" t="e">
        <f>'[3]5.Bezpečnosť, právo a por.'!#REF!</f>
        <v>#REF!</v>
      </c>
      <c r="P56" s="249">
        <v>326420.21000000002</v>
      </c>
      <c r="Q56" s="252">
        <v>324720.21000000002</v>
      </c>
      <c r="R56" s="252">
        <v>1700</v>
      </c>
      <c r="S56" s="253">
        <v>0</v>
      </c>
      <c r="T56" s="97">
        <f t="shared" ref="T56:T61" si="28">SUM(U56:W56)</f>
        <v>326718</v>
      </c>
      <c r="U56" s="94">
        <f>'[3]5.Bezpečnosť, právo a por.'!$H$5</f>
        <v>326718</v>
      </c>
      <c r="V56" s="94">
        <f>'[3]5.Bezpečnosť, právo a por.'!$I$5</f>
        <v>0</v>
      </c>
      <c r="W56" s="96">
        <f>'[3]5.Bezpečnosť, právo a por.'!$J$5</f>
        <v>0</v>
      </c>
    </row>
    <row r="57" spans="1:23" ht="15.75" x14ac:dyDescent="0.25">
      <c r="A57" s="84"/>
      <c r="B57" s="91">
        <v>2</v>
      </c>
      <c r="C57" s="107" t="s">
        <v>214</v>
      </c>
      <c r="D57" s="93" t="e">
        <f t="shared" si="25"/>
        <v>#REF!</v>
      </c>
      <c r="E57" s="94">
        <v>69112.490000000005</v>
      </c>
      <c r="F57" s="94"/>
      <c r="G57" s="95" t="e">
        <f>'[3]5.Bezpečnosť, právo a por.'!#REF!</f>
        <v>#REF!</v>
      </c>
      <c r="H57" s="93" t="e">
        <f t="shared" si="26"/>
        <v>#REF!</v>
      </c>
      <c r="I57" s="94">
        <v>62503.5</v>
      </c>
      <c r="J57" s="94">
        <v>17528</v>
      </c>
      <c r="K57" s="96" t="e">
        <f>'[3]5.Bezpečnosť, právo a por.'!#REF!</f>
        <v>#REF!</v>
      </c>
      <c r="L57" s="97" t="e">
        <f t="shared" si="27"/>
        <v>#REF!</v>
      </c>
      <c r="M57" s="94" t="e">
        <f>'[3]5.Bezpečnosť, právo a por.'!#REF!</f>
        <v>#REF!</v>
      </c>
      <c r="N57" s="94" t="e">
        <f>'[3]5.Bezpečnosť, právo a por.'!#REF!</f>
        <v>#REF!</v>
      </c>
      <c r="O57" s="96" t="e">
        <f>'[3]5.Bezpečnosť, právo a por.'!#REF!</f>
        <v>#REF!</v>
      </c>
      <c r="P57" s="249">
        <v>63166.06</v>
      </c>
      <c r="Q57" s="252">
        <v>63166.06</v>
      </c>
      <c r="R57" s="252">
        <v>0</v>
      </c>
      <c r="S57" s="253">
        <v>0</v>
      </c>
      <c r="T57" s="97">
        <f t="shared" si="28"/>
        <v>70911</v>
      </c>
      <c r="U57" s="94">
        <f>'[3]5.Bezpečnosť, právo a por.'!$H$49</f>
        <v>67861</v>
      </c>
      <c r="V57" s="94">
        <f>'[3]5.Bezpečnosť, právo a por.'!$I$49</f>
        <v>3050</v>
      </c>
      <c r="W57" s="96">
        <f>'[3]5.Bezpečnosť, právo a por.'!$J$49</f>
        <v>0</v>
      </c>
    </row>
    <row r="58" spans="1:23" ht="15.75" x14ac:dyDescent="0.25">
      <c r="A58" s="108"/>
      <c r="B58" s="91">
        <v>3</v>
      </c>
      <c r="C58" s="107" t="s">
        <v>215</v>
      </c>
      <c r="D58" s="93" t="e">
        <f t="shared" si="25"/>
        <v>#REF!</v>
      </c>
      <c r="E58" s="94">
        <v>37000</v>
      </c>
      <c r="F58" s="94"/>
      <c r="G58" s="95" t="e">
        <f>'[3]5.Bezpečnosť, právo a por.'!#REF!</f>
        <v>#REF!</v>
      </c>
      <c r="H58" s="93" t="e">
        <f t="shared" si="26"/>
        <v>#REF!</v>
      </c>
      <c r="I58" s="94">
        <v>37892.5</v>
      </c>
      <c r="J58" s="94">
        <v>0</v>
      </c>
      <c r="K58" s="96" t="e">
        <f>'[3]5.Bezpečnosť, právo a por.'!#REF!</f>
        <v>#REF!</v>
      </c>
      <c r="L58" s="97" t="e">
        <f t="shared" si="27"/>
        <v>#REF!</v>
      </c>
      <c r="M58" s="94" t="e">
        <f>'[3]5.Bezpečnosť, právo a por.'!#REF!</f>
        <v>#REF!</v>
      </c>
      <c r="N58" s="94" t="e">
        <f>'[3]5.Bezpečnosť, právo a por.'!#REF!</f>
        <v>#REF!</v>
      </c>
      <c r="O58" s="96" t="e">
        <f>'[3]5.Bezpečnosť, právo a por.'!#REF!</f>
        <v>#REF!</v>
      </c>
      <c r="P58" s="249">
        <v>35909.43</v>
      </c>
      <c r="Q58" s="252">
        <v>35909.43</v>
      </c>
      <c r="R58" s="252">
        <v>0</v>
      </c>
      <c r="S58" s="253">
        <v>0</v>
      </c>
      <c r="T58" s="97" t="e">
        <f t="shared" si="28"/>
        <v>#REF!</v>
      </c>
      <c r="U58" s="94">
        <f>'[3]5.Bezpečnosť, právo a por.'!$H$66</f>
        <v>36887</v>
      </c>
      <c r="V58" s="94">
        <f>'[3]5.Bezpečnosť, právo a por.'!$I$65</f>
        <v>3050</v>
      </c>
      <c r="W58" s="96" t="e">
        <f>'[3]5.Bezpečnosť, právo a por.'!$J$65</f>
        <v>#REF!</v>
      </c>
    </row>
    <row r="59" spans="1:23" ht="15.75" x14ac:dyDescent="0.25">
      <c r="A59" s="108"/>
      <c r="B59" s="91">
        <v>4</v>
      </c>
      <c r="C59" s="107" t="s">
        <v>216</v>
      </c>
      <c r="D59" s="93" t="e">
        <f t="shared" si="25"/>
        <v>#REF!</v>
      </c>
      <c r="E59" s="94">
        <v>39567</v>
      </c>
      <c r="F59" s="94" t="e">
        <f>'[3]5.Bezpečnosť, právo a por.'!#REF!</f>
        <v>#REF!</v>
      </c>
      <c r="G59" s="95" t="e">
        <f>'[3]5.Bezpečnosť, právo a por.'!#REF!</f>
        <v>#REF!</v>
      </c>
      <c r="H59" s="93" t="e">
        <f t="shared" si="26"/>
        <v>#REF!</v>
      </c>
      <c r="I59" s="94">
        <v>40098.5</v>
      </c>
      <c r="J59" s="94" t="e">
        <f>'[3]5.Bezpečnosť, právo a por.'!#REF!</f>
        <v>#REF!</v>
      </c>
      <c r="K59" s="96" t="e">
        <f>'[3]5.Bezpečnosť, právo a por.'!#REF!</f>
        <v>#REF!</v>
      </c>
      <c r="L59" s="97" t="e">
        <f t="shared" si="27"/>
        <v>#REF!</v>
      </c>
      <c r="M59" s="94" t="e">
        <f>'[3]5.Bezpečnosť, právo a por.'!#REF!</f>
        <v>#REF!</v>
      </c>
      <c r="N59" s="94" t="e">
        <f>'[3]5.Bezpečnosť, právo a por.'!#REF!</f>
        <v>#REF!</v>
      </c>
      <c r="O59" s="96" t="e">
        <f>'[3]5.Bezpečnosť, právo a por.'!#REF!</f>
        <v>#REF!</v>
      </c>
      <c r="P59" s="249">
        <v>37821.4</v>
      </c>
      <c r="Q59" s="252">
        <v>37821.4</v>
      </c>
      <c r="R59" s="252">
        <v>0</v>
      </c>
      <c r="S59" s="253">
        <v>0</v>
      </c>
      <c r="T59" s="97" t="e">
        <f t="shared" si="28"/>
        <v>#REF!</v>
      </c>
      <c r="U59" s="94">
        <f>'[3]5.Bezpečnosť, právo a por.'!$H$69</f>
        <v>37517</v>
      </c>
      <c r="V59" s="94">
        <f>'[3]5.Bezpečnosť, právo a por.'!$I$69</f>
        <v>0</v>
      </c>
      <c r="W59" s="96" t="e">
        <f>'[3]5.Bezpečnosť, právo a por.'!$J$68</f>
        <v>#REF!</v>
      </c>
    </row>
    <row r="60" spans="1:23" ht="16.5" x14ac:dyDescent="0.3">
      <c r="A60" s="84"/>
      <c r="B60" s="224" t="s">
        <v>217</v>
      </c>
      <c r="C60" s="220" t="s">
        <v>218</v>
      </c>
      <c r="D60" s="201" t="e">
        <f t="shared" si="25"/>
        <v>#REF!</v>
      </c>
      <c r="E60" s="202" t="e">
        <f>'[3]5.Bezpečnosť, právo a por.'!#REF!</f>
        <v>#REF!</v>
      </c>
      <c r="F60" s="202" t="e">
        <f>'[3]5.Bezpečnosť, právo a por.'!#REF!</f>
        <v>#REF!</v>
      </c>
      <c r="G60" s="203" t="e">
        <f>'[3]5.Bezpečnosť, právo a por.'!#REF!</f>
        <v>#REF!</v>
      </c>
      <c r="H60" s="201" t="e">
        <f t="shared" si="26"/>
        <v>#REF!</v>
      </c>
      <c r="I60" s="202">
        <v>0</v>
      </c>
      <c r="J60" s="202">
        <v>0</v>
      </c>
      <c r="K60" s="204" t="e">
        <f>'[3]5.Bezpečnosť, právo a por.'!#REF!</f>
        <v>#REF!</v>
      </c>
      <c r="L60" s="205" t="e">
        <f t="shared" si="27"/>
        <v>#REF!</v>
      </c>
      <c r="M60" s="202" t="e">
        <f>'[3]5.Bezpečnosť, právo a por.'!#REF!</f>
        <v>#REF!</v>
      </c>
      <c r="N60" s="202" t="e">
        <f>'[3]5.Bezpečnosť, právo a por.'!#REF!</f>
        <v>#REF!</v>
      </c>
      <c r="O60" s="204" t="e">
        <f>'[3]5.Bezpečnosť, právo a por.'!#REF!</f>
        <v>#REF!</v>
      </c>
      <c r="P60" s="249">
        <v>0</v>
      </c>
      <c r="Q60" s="250">
        <v>0</v>
      </c>
      <c r="R60" s="250">
        <v>0</v>
      </c>
      <c r="S60" s="251">
        <v>0</v>
      </c>
      <c r="T60" s="205" t="e">
        <f t="shared" si="28"/>
        <v>#REF!</v>
      </c>
      <c r="U60" s="202">
        <f>'[3]5.Bezpečnosť, právo a por.'!$H$77</f>
        <v>0</v>
      </c>
      <c r="V60" s="202"/>
      <c r="W60" s="204" t="e">
        <f>'[3]5.Bezpečnosť, právo a por.'!$J$76</f>
        <v>#REF!</v>
      </c>
    </row>
    <row r="61" spans="1:23" ht="16.5" x14ac:dyDescent="0.3">
      <c r="A61" s="84"/>
      <c r="B61" s="224" t="s">
        <v>219</v>
      </c>
      <c r="C61" s="220" t="s">
        <v>220</v>
      </c>
      <c r="D61" s="201" t="e">
        <f t="shared" si="25"/>
        <v>#REF!</v>
      </c>
      <c r="E61" s="202">
        <v>1286</v>
      </c>
      <c r="F61" s="202" t="e">
        <f>'[3]5.Bezpečnosť, právo a por.'!#REF!</f>
        <v>#REF!</v>
      </c>
      <c r="G61" s="203" t="e">
        <f>'[3]5.Bezpečnosť, právo a por.'!#REF!</f>
        <v>#REF!</v>
      </c>
      <c r="H61" s="201" t="e">
        <f t="shared" si="26"/>
        <v>#REF!</v>
      </c>
      <c r="I61" s="202">
        <v>797</v>
      </c>
      <c r="J61" s="202">
        <v>0</v>
      </c>
      <c r="K61" s="204" t="e">
        <f>'[3]5.Bezpečnosť, právo a por.'!#REF!</f>
        <v>#REF!</v>
      </c>
      <c r="L61" s="205" t="e">
        <f t="shared" si="27"/>
        <v>#REF!</v>
      </c>
      <c r="M61" s="202" t="e">
        <f>'[3]5.Bezpečnosť, právo a por.'!#REF!</f>
        <v>#REF!</v>
      </c>
      <c r="N61" s="202" t="e">
        <f>'[3]5.Bezpečnosť, právo a por.'!#REF!</f>
        <v>#REF!</v>
      </c>
      <c r="O61" s="204" t="e">
        <f>'[3]5.Bezpečnosť, právo a por.'!#REF!</f>
        <v>#REF!</v>
      </c>
      <c r="P61" s="249">
        <v>914.32</v>
      </c>
      <c r="Q61" s="250">
        <v>914.32</v>
      </c>
      <c r="R61" s="250">
        <v>0</v>
      </c>
      <c r="S61" s="251">
        <v>0</v>
      </c>
      <c r="T61" s="205" t="e">
        <f t="shared" si="28"/>
        <v>#REF!</v>
      </c>
      <c r="U61" s="202">
        <f>'[3]5.Bezpečnosť, právo a por.'!$H$79</f>
        <v>1650</v>
      </c>
      <c r="V61" s="202" t="e">
        <f>'[3]5.Bezpečnosť, právo a por.'!$I$78</f>
        <v>#REF!</v>
      </c>
      <c r="W61" s="204" t="e">
        <f>'[3]5.Bezpečnosť, právo a por.'!$J$78</f>
        <v>#REF!</v>
      </c>
    </row>
    <row r="62" spans="1:23" ht="15.75" x14ac:dyDescent="0.25">
      <c r="A62" s="84"/>
      <c r="B62" s="224" t="s">
        <v>221</v>
      </c>
      <c r="C62" s="215" t="s">
        <v>222</v>
      </c>
      <c r="D62" s="201" t="e">
        <f>SUM(D63:D66)</f>
        <v>#REF!</v>
      </c>
      <c r="E62" s="202">
        <f>SUM(E63:E66)</f>
        <v>255279.5</v>
      </c>
      <c r="F62" s="202" t="e">
        <f>SUM(F63:F66)</f>
        <v>#REF!</v>
      </c>
      <c r="G62" s="203" t="e">
        <f>SUM(G63:G66)</f>
        <v>#REF!</v>
      </c>
      <c r="H62" s="201" t="e">
        <f t="shared" si="26"/>
        <v>#REF!</v>
      </c>
      <c r="I62" s="202">
        <f t="shared" ref="I62:W62" si="29">SUM(I63:I66)</f>
        <v>270995.5</v>
      </c>
      <c r="J62" s="202">
        <f t="shared" si="29"/>
        <v>0</v>
      </c>
      <c r="K62" s="204" t="e">
        <f t="shared" si="29"/>
        <v>#REF!</v>
      </c>
      <c r="L62" s="205" t="e">
        <f t="shared" si="29"/>
        <v>#REF!</v>
      </c>
      <c r="M62" s="202" t="e">
        <f t="shared" si="29"/>
        <v>#REF!</v>
      </c>
      <c r="N62" s="202" t="e">
        <f t="shared" si="29"/>
        <v>#REF!</v>
      </c>
      <c r="O62" s="204" t="e">
        <f t="shared" si="29"/>
        <v>#REF!</v>
      </c>
      <c r="P62" s="249">
        <v>203577.43</v>
      </c>
      <c r="Q62" s="250">
        <v>203577.43</v>
      </c>
      <c r="R62" s="250">
        <v>0</v>
      </c>
      <c r="S62" s="251">
        <v>0</v>
      </c>
      <c r="T62" s="205" t="e">
        <f t="shared" si="29"/>
        <v>#REF!</v>
      </c>
      <c r="U62" s="202" t="e">
        <f t="shared" si="29"/>
        <v>#REF!</v>
      </c>
      <c r="V62" s="202">
        <f t="shared" si="29"/>
        <v>64679</v>
      </c>
      <c r="W62" s="204" t="e">
        <f t="shared" si="29"/>
        <v>#REF!</v>
      </c>
    </row>
    <row r="63" spans="1:23" ht="15.75" x14ac:dyDescent="0.25">
      <c r="A63" s="84"/>
      <c r="B63" s="91">
        <v>1</v>
      </c>
      <c r="C63" s="107" t="s">
        <v>223</v>
      </c>
      <c r="D63" s="93" t="e">
        <f>SUM(E63:G63)</f>
        <v>#REF!</v>
      </c>
      <c r="E63" s="94">
        <v>0</v>
      </c>
      <c r="F63" s="94" t="e">
        <f>'[3]5.Bezpečnosť, právo a por.'!#REF!</f>
        <v>#REF!</v>
      </c>
      <c r="G63" s="95" t="e">
        <f>'[3]5.Bezpečnosť, právo a por.'!#REF!</f>
        <v>#REF!</v>
      </c>
      <c r="H63" s="93" t="e">
        <f t="shared" si="26"/>
        <v>#REF!</v>
      </c>
      <c r="I63" s="94">
        <v>0</v>
      </c>
      <c r="J63" s="94">
        <v>0</v>
      </c>
      <c r="K63" s="96" t="e">
        <f>'[3]5.Bezpečnosť, právo a por.'!#REF!</f>
        <v>#REF!</v>
      </c>
      <c r="L63" s="97" t="e">
        <f>SUM(M63:O63)</f>
        <v>#REF!</v>
      </c>
      <c r="M63" s="94" t="e">
        <f>'[3]5.Bezpečnosť, právo a por.'!#REF!</f>
        <v>#REF!</v>
      </c>
      <c r="N63" s="94" t="e">
        <f>'[3]5.Bezpečnosť, právo a por.'!#REF!</f>
        <v>#REF!</v>
      </c>
      <c r="O63" s="96" t="e">
        <f>'[3]5.Bezpečnosť, právo a por.'!#REF!</f>
        <v>#REF!</v>
      </c>
      <c r="P63" s="249">
        <v>0</v>
      </c>
      <c r="Q63" s="252">
        <v>0</v>
      </c>
      <c r="R63" s="252">
        <v>0</v>
      </c>
      <c r="S63" s="253">
        <v>0</v>
      </c>
      <c r="T63" s="97">
        <f>SUM(U63:W63)</f>
        <v>251721</v>
      </c>
      <c r="U63" s="94">
        <f>'[3]5.Bezpečnosť, právo a por.'!$H$95</f>
        <v>187042</v>
      </c>
      <c r="V63" s="94">
        <f>'[3]5.Bezpečnosť, právo a por.'!$I$94</f>
        <v>64679</v>
      </c>
      <c r="W63" s="96">
        <f>'[3]5.Bezpečnosť, právo a por.'!$J$94</f>
        <v>0</v>
      </c>
    </row>
    <row r="64" spans="1:23" ht="15.75" x14ac:dyDescent="0.25">
      <c r="A64" s="84"/>
      <c r="B64" s="91">
        <v>2</v>
      </c>
      <c r="C64" s="107" t="s">
        <v>224</v>
      </c>
      <c r="D64" s="93" t="e">
        <f>SUM(E64:G64)</f>
        <v>#REF!</v>
      </c>
      <c r="E64" s="94">
        <v>57400.5</v>
      </c>
      <c r="F64" s="94" t="e">
        <f>'[3]5.Bezpečnosť, právo a por.'!#REF!</f>
        <v>#REF!</v>
      </c>
      <c r="G64" s="95" t="e">
        <f>'[3]5.Bezpečnosť, právo a por.'!#REF!</f>
        <v>#REF!</v>
      </c>
      <c r="H64" s="93" t="e">
        <f t="shared" si="26"/>
        <v>#REF!</v>
      </c>
      <c r="I64" s="94">
        <v>37515</v>
      </c>
      <c r="J64" s="94">
        <v>0</v>
      </c>
      <c r="K64" s="96" t="e">
        <f>'[3]5.Bezpečnosť, právo a por.'!#REF!</f>
        <v>#REF!</v>
      </c>
      <c r="L64" s="97" t="e">
        <f>SUM(M64:O64)</f>
        <v>#REF!</v>
      </c>
      <c r="M64" s="94">
        <v>42145</v>
      </c>
      <c r="N64" s="94" t="e">
        <f>'[3]5.Bezpečnosť, právo a por.'!#REF!</f>
        <v>#REF!</v>
      </c>
      <c r="O64" s="96" t="e">
        <f>'[3]5.Bezpečnosť, právo a por.'!#REF!</f>
        <v>#REF!</v>
      </c>
      <c r="P64" s="249">
        <v>32015.58</v>
      </c>
      <c r="Q64" s="252">
        <v>32015.58</v>
      </c>
      <c r="R64" s="252">
        <v>0</v>
      </c>
      <c r="S64" s="253">
        <v>0</v>
      </c>
      <c r="T64" s="97" t="e">
        <f>SUM(U64:W64)</f>
        <v>#REF!</v>
      </c>
      <c r="U64" s="94">
        <f>'[3]5.Bezpečnosť, právo a por.'!$H$101</f>
        <v>74900</v>
      </c>
      <c r="V64" s="94"/>
      <c r="W64" s="96" t="e">
        <f>'[3]5.Bezpečnosť, právo a por.'!$J$96</f>
        <v>#REF!</v>
      </c>
    </row>
    <row r="65" spans="1:23" ht="15.75" x14ac:dyDescent="0.25">
      <c r="A65" s="84"/>
      <c r="B65" s="91">
        <v>3</v>
      </c>
      <c r="C65" s="107" t="s">
        <v>225</v>
      </c>
      <c r="D65" s="93" t="e">
        <f>SUM(E65:G65)</f>
        <v>#REF!</v>
      </c>
      <c r="E65" s="94">
        <v>197723</v>
      </c>
      <c r="F65" s="94" t="e">
        <f>'[3]5.Bezpečnosť, právo a por.'!#REF!</f>
        <v>#REF!</v>
      </c>
      <c r="G65" s="95" t="e">
        <f>'[3]5.Bezpečnosť, právo a por.'!#REF!</f>
        <v>#REF!</v>
      </c>
      <c r="H65" s="93" t="e">
        <f t="shared" si="26"/>
        <v>#REF!</v>
      </c>
      <c r="I65" s="94">
        <v>233480.5</v>
      </c>
      <c r="J65" s="94">
        <v>0</v>
      </c>
      <c r="K65" s="96" t="e">
        <f>'[3]5.Bezpečnosť, právo a por.'!#REF!</f>
        <v>#REF!</v>
      </c>
      <c r="L65" s="97" t="e">
        <f>SUM(M65:O65)</f>
        <v>#REF!</v>
      </c>
      <c r="M65" s="94" t="e">
        <f>'[3]5.Bezpečnosť, právo a por.'!#REF!</f>
        <v>#REF!</v>
      </c>
      <c r="N65" s="94" t="e">
        <f>'[3]5.Bezpečnosť, právo a por.'!#REF!</f>
        <v>#REF!</v>
      </c>
      <c r="O65" s="96" t="e">
        <f>'[3]5.Bezpečnosť, právo a por.'!#REF!</f>
        <v>#REF!</v>
      </c>
      <c r="P65" s="249">
        <v>171561.85</v>
      </c>
      <c r="Q65" s="252">
        <v>171561.85</v>
      </c>
      <c r="R65" s="252">
        <v>0</v>
      </c>
      <c r="S65" s="253">
        <v>0</v>
      </c>
      <c r="T65" s="97" t="e">
        <f>SUM(U65:W65)</f>
        <v>#REF!</v>
      </c>
      <c r="U65" s="94" t="e">
        <f>'[3]5.Bezpečnosť, právo a por.'!$H$103</f>
        <v>#REF!</v>
      </c>
      <c r="V65" s="94">
        <f>'[3]5.Bezpečnosť, právo a por.'!$I$102</f>
        <v>0</v>
      </c>
      <c r="W65" s="96">
        <f>'[3]5.Bezpečnosť, právo a por.'!$J$102</f>
        <v>0</v>
      </c>
    </row>
    <row r="66" spans="1:23" ht="15.75" x14ac:dyDescent="0.25">
      <c r="A66" s="84"/>
      <c r="B66" s="91">
        <v>4</v>
      </c>
      <c r="C66" s="107" t="s">
        <v>226</v>
      </c>
      <c r="D66" s="93" t="e">
        <f>SUM(E66:G66)</f>
        <v>#REF!</v>
      </c>
      <c r="E66" s="94">
        <v>156</v>
      </c>
      <c r="F66" s="94" t="e">
        <f>'[3]5.Bezpečnosť, právo a por.'!#REF!</f>
        <v>#REF!</v>
      </c>
      <c r="G66" s="95" t="e">
        <f>'[3]5.Bezpečnosť, právo a por.'!#REF!</f>
        <v>#REF!</v>
      </c>
      <c r="H66" s="93" t="e">
        <f t="shared" si="26"/>
        <v>#REF!</v>
      </c>
      <c r="I66" s="94">
        <v>0</v>
      </c>
      <c r="J66" s="94">
        <v>0</v>
      </c>
      <c r="K66" s="96" t="e">
        <f>'[3]5.Bezpečnosť, právo a por.'!#REF!</f>
        <v>#REF!</v>
      </c>
      <c r="L66" s="97" t="e">
        <f>SUM(M66:O66)</f>
        <v>#REF!</v>
      </c>
      <c r="M66" s="94">
        <v>0</v>
      </c>
      <c r="N66" s="94" t="e">
        <f>'[3]5.Bezpečnosť, právo a por.'!#REF!</f>
        <v>#REF!</v>
      </c>
      <c r="O66" s="96" t="e">
        <f>'[3]5.Bezpečnosť, právo a por.'!#REF!</f>
        <v>#REF!</v>
      </c>
      <c r="P66" s="249">
        <v>0</v>
      </c>
      <c r="Q66" s="252">
        <v>0</v>
      </c>
      <c r="R66" s="252">
        <v>0</v>
      </c>
      <c r="S66" s="253">
        <v>0</v>
      </c>
      <c r="T66" s="97" t="e">
        <f>SUM(U66:W66)</f>
        <v>#REF!</v>
      </c>
      <c r="U66" s="94" t="e">
        <f>'[3]5.Bezpečnosť, právo a por.'!$H$106</f>
        <v>#REF!</v>
      </c>
      <c r="V66" s="94">
        <f>'[3]5.Bezpečnosť, právo a por.'!$I$105</f>
        <v>0</v>
      </c>
      <c r="W66" s="96">
        <f>'[3]5.Bezpečnosť, právo a por.'!$J$105</f>
        <v>0</v>
      </c>
    </row>
    <row r="67" spans="1:23" ht="15.75" x14ac:dyDescent="0.25">
      <c r="A67" s="116"/>
      <c r="B67" s="224" t="s">
        <v>227</v>
      </c>
      <c r="C67" s="226" t="s">
        <v>228</v>
      </c>
      <c r="D67" s="201" t="e">
        <f t="shared" ref="D67:W67" si="30">SUM(D68:D69)</f>
        <v>#REF!</v>
      </c>
      <c r="E67" s="202">
        <f t="shared" si="30"/>
        <v>1324</v>
      </c>
      <c r="F67" s="202" t="e">
        <f t="shared" si="30"/>
        <v>#REF!</v>
      </c>
      <c r="G67" s="203" t="e">
        <f t="shared" si="30"/>
        <v>#REF!</v>
      </c>
      <c r="H67" s="201" t="e">
        <f t="shared" si="30"/>
        <v>#REF!</v>
      </c>
      <c r="I67" s="202" t="e">
        <f t="shared" si="30"/>
        <v>#REF!</v>
      </c>
      <c r="J67" s="202">
        <f t="shared" si="30"/>
        <v>0</v>
      </c>
      <c r="K67" s="204" t="e">
        <f t="shared" si="30"/>
        <v>#REF!</v>
      </c>
      <c r="L67" s="205" t="e">
        <f t="shared" si="30"/>
        <v>#REF!</v>
      </c>
      <c r="M67" s="202" t="e">
        <f t="shared" si="30"/>
        <v>#REF!</v>
      </c>
      <c r="N67" s="202" t="e">
        <f t="shared" si="30"/>
        <v>#REF!</v>
      </c>
      <c r="O67" s="204" t="e">
        <f t="shared" si="30"/>
        <v>#REF!</v>
      </c>
      <c r="P67" s="249">
        <v>26.7</v>
      </c>
      <c r="Q67" s="250">
        <v>26.7</v>
      </c>
      <c r="R67" s="250">
        <v>0</v>
      </c>
      <c r="S67" s="251">
        <v>0</v>
      </c>
      <c r="T67" s="205" t="e">
        <f t="shared" si="30"/>
        <v>#REF!</v>
      </c>
      <c r="U67" s="202" t="e">
        <f t="shared" si="30"/>
        <v>#REF!</v>
      </c>
      <c r="V67" s="202">
        <f t="shared" si="30"/>
        <v>0</v>
      </c>
      <c r="W67" s="204">
        <f t="shared" si="30"/>
        <v>0</v>
      </c>
    </row>
    <row r="68" spans="1:23" ht="15.75" x14ac:dyDescent="0.25">
      <c r="A68" s="116"/>
      <c r="B68" s="91">
        <v>1</v>
      </c>
      <c r="C68" s="107" t="s">
        <v>229</v>
      </c>
      <c r="D68" s="93" t="e">
        <f>SUM(E68:G68)</f>
        <v>#REF!</v>
      </c>
      <c r="E68" s="94">
        <v>461</v>
      </c>
      <c r="F68" s="94" t="e">
        <f>'[3]5.Bezpečnosť, právo a por.'!#REF!</f>
        <v>#REF!</v>
      </c>
      <c r="G68" s="95" t="e">
        <f>'[3]5.Bezpečnosť, právo a por.'!#REF!</f>
        <v>#REF!</v>
      </c>
      <c r="H68" s="93" t="e">
        <f>SUM(I68:K68)</f>
        <v>#REF!</v>
      </c>
      <c r="I68" s="94" t="e">
        <f>'[3]5.Bezpečnosť, právo a por.'!#REF!</f>
        <v>#REF!</v>
      </c>
      <c r="J68" s="94">
        <v>0</v>
      </c>
      <c r="K68" s="96" t="e">
        <f>'[3]5.Bezpečnosť, právo a por.'!#REF!</f>
        <v>#REF!</v>
      </c>
      <c r="L68" s="97" t="e">
        <f>SUM(M68:O68)</f>
        <v>#REF!</v>
      </c>
      <c r="M68" s="94" t="e">
        <f>'[3]5.Bezpečnosť, právo a por.'!#REF!</f>
        <v>#REF!</v>
      </c>
      <c r="N68" s="94" t="e">
        <f>'[3]5.Bezpečnosť, právo a por.'!#REF!</f>
        <v>#REF!</v>
      </c>
      <c r="O68" s="96" t="e">
        <f>'[3]5.Bezpečnosť, právo a por.'!#REF!</f>
        <v>#REF!</v>
      </c>
      <c r="P68" s="249">
        <v>26.7</v>
      </c>
      <c r="Q68" s="252">
        <v>26.7</v>
      </c>
      <c r="R68" s="252">
        <v>0</v>
      </c>
      <c r="S68" s="253">
        <v>0</v>
      </c>
      <c r="T68" s="97">
        <f>SUM(U68:W68)</f>
        <v>1300</v>
      </c>
      <c r="U68" s="94">
        <f>'[3]5.Bezpečnosť, právo a por.'!$H$110</f>
        <v>1300</v>
      </c>
      <c r="V68" s="94">
        <f>'[3]5.Bezpečnosť, právo a por.'!$I$109</f>
        <v>0</v>
      </c>
      <c r="W68" s="96">
        <f>'[3]5.Bezpečnosť, právo a por.'!$J$109</f>
        <v>0</v>
      </c>
    </row>
    <row r="69" spans="1:23" ht="17.25" thickBot="1" x14ac:dyDescent="0.35">
      <c r="A69" s="116"/>
      <c r="B69" s="101">
        <v>2</v>
      </c>
      <c r="C69" s="118" t="s">
        <v>230</v>
      </c>
      <c r="D69" s="102" t="e">
        <f>SUM(E69:G69)</f>
        <v>#REF!</v>
      </c>
      <c r="E69" s="103">
        <v>863</v>
      </c>
      <c r="F69" s="103" t="e">
        <f>'[3]5.Bezpečnosť, právo a por.'!#REF!</f>
        <v>#REF!</v>
      </c>
      <c r="G69" s="104" t="e">
        <f>'[3]5.Bezpečnosť, právo a por.'!#REF!</f>
        <v>#REF!</v>
      </c>
      <c r="H69" s="93" t="e">
        <f>SUM(I69:K69)</f>
        <v>#REF!</v>
      </c>
      <c r="I69" s="105">
        <v>0</v>
      </c>
      <c r="J69" s="105">
        <v>0</v>
      </c>
      <c r="K69" s="106" t="e">
        <f>'[3]5.Bezpečnosť, právo a por.'!#REF!</f>
        <v>#REF!</v>
      </c>
      <c r="L69" s="112" t="e">
        <f>SUM(M69:O69)</f>
        <v>#REF!</v>
      </c>
      <c r="M69" s="103" t="e">
        <f>'[3]5.Bezpečnosť, právo a por.'!#REF!</f>
        <v>#REF!</v>
      </c>
      <c r="N69" s="103" t="e">
        <f>'[3]5.Bezpečnosť, právo a por.'!#REF!</f>
        <v>#REF!</v>
      </c>
      <c r="O69" s="113" t="e">
        <f>'[3]5.Bezpečnosť, právo a por.'!#REF!</f>
        <v>#REF!</v>
      </c>
      <c r="P69" s="259">
        <v>0</v>
      </c>
      <c r="Q69" s="267">
        <v>0</v>
      </c>
      <c r="R69" s="267">
        <v>0</v>
      </c>
      <c r="S69" s="268">
        <v>0</v>
      </c>
      <c r="T69" s="112" t="e">
        <f>SUM(U69:W69)</f>
        <v>#REF!</v>
      </c>
      <c r="U69" s="103" t="e">
        <f>'[3]5.Bezpečnosť, právo a por.'!$H$112</f>
        <v>#REF!</v>
      </c>
      <c r="V69" s="103">
        <f>'[3]5.Bezpečnosť, právo a por.'!$I$111</f>
        <v>0</v>
      </c>
      <c r="W69" s="113">
        <f>'[3]5.Bezpečnosť, právo a por.'!$J$111</f>
        <v>0</v>
      </c>
    </row>
    <row r="70" spans="1:23" s="82" customFormat="1" ht="14.25" x14ac:dyDescent="0.2">
      <c r="A70" s="116"/>
      <c r="B70" s="183" t="s">
        <v>231</v>
      </c>
      <c r="C70" s="184"/>
      <c r="D70" s="178" t="e">
        <f t="shared" ref="D70:W70" si="31">D71+D74+D77</f>
        <v>#REF!</v>
      </c>
      <c r="E70" s="179">
        <f t="shared" si="31"/>
        <v>702096</v>
      </c>
      <c r="F70" s="179" t="e">
        <f t="shared" si="31"/>
        <v>#REF!</v>
      </c>
      <c r="G70" s="180" t="e">
        <f t="shared" si="31"/>
        <v>#REF!</v>
      </c>
      <c r="H70" s="178" t="e">
        <f t="shared" si="31"/>
        <v>#REF!</v>
      </c>
      <c r="I70" s="179">
        <f t="shared" si="31"/>
        <v>666597</v>
      </c>
      <c r="J70" s="179" t="e">
        <f t="shared" si="31"/>
        <v>#REF!</v>
      </c>
      <c r="K70" s="181" t="e">
        <f t="shared" si="31"/>
        <v>#REF!</v>
      </c>
      <c r="L70" s="182" t="e">
        <f t="shared" si="31"/>
        <v>#REF!</v>
      </c>
      <c r="M70" s="179" t="e">
        <f t="shared" si="31"/>
        <v>#REF!</v>
      </c>
      <c r="N70" s="179" t="e">
        <f t="shared" si="31"/>
        <v>#REF!</v>
      </c>
      <c r="O70" s="181" t="e">
        <f t="shared" si="31"/>
        <v>#REF!</v>
      </c>
      <c r="P70" s="257">
        <v>698135.79</v>
      </c>
      <c r="Q70" s="258">
        <v>698135.79</v>
      </c>
      <c r="R70" s="258">
        <v>0</v>
      </c>
      <c r="S70" s="262">
        <v>0</v>
      </c>
      <c r="T70" s="182">
        <f t="shared" si="31"/>
        <v>749050</v>
      </c>
      <c r="U70" s="179">
        <f t="shared" si="31"/>
        <v>743850</v>
      </c>
      <c r="V70" s="179">
        <f t="shared" si="31"/>
        <v>5200</v>
      </c>
      <c r="W70" s="181">
        <f t="shared" si="31"/>
        <v>0</v>
      </c>
    </row>
    <row r="71" spans="1:23" ht="15.75" x14ac:dyDescent="0.25">
      <c r="A71" s="108"/>
      <c r="B71" s="224" t="s">
        <v>232</v>
      </c>
      <c r="C71" s="226" t="s">
        <v>233</v>
      </c>
      <c r="D71" s="201" t="e">
        <f t="shared" ref="D71:W71" si="32">SUM(D72:D73)</f>
        <v>#REF!</v>
      </c>
      <c r="E71" s="202">
        <f t="shared" si="32"/>
        <v>518307</v>
      </c>
      <c r="F71" s="202" t="e">
        <f t="shared" si="32"/>
        <v>#REF!</v>
      </c>
      <c r="G71" s="203" t="e">
        <f t="shared" si="32"/>
        <v>#REF!</v>
      </c>
      <c r="H71" s="201" t="e">
        <f t="shared" si="32"/>
        <v>#REF!</v>
      </c>
      <c r="I71" s="202">
        <f t="shared" si="32"/>
        <v>514507</v>
      </c>
      <c r="J71" s="202" t="e">
        <f t="shared" si="32"/>
        <v>#REF!</v>
      </c>
      <c r="K71" s="204" t="e">
        <f t="shared" si="32"/>
        <v>#REF!</v>
      </c>
      <c r="L71" s="205" t="e">
        <f t="shared" si="32"/>
        <v>#REF!</v>
      </c>
      <c r="M71" s="202" t="e">
        <f t="shared" si="32"/>
        <v>#REF!</v>
      </c>
      <c r="N71" s="202" t="e">
        <f t="shared" si="32"/>
        <v>#REF!</v>
      </c>
      <c r="O71" s="204" t="e">
        <f t="shared" si="32"/>
        <v>#REF!</v>
      </c>
      <c r="P71" s="249">
        <v>524715.03</v>
      </c>
      <c r="Q71" s="250">
        <v>524715.03</v>
      </c>
      <c r="R71" s="250">
        <v>0</v>
      </c>
      <c r="S71" s="251">
        <v>0</v>
      </c>
      <c r="T71" s="205">
        <f t="shared" si="32"/>
        <v>564050</v>
      </c>
      <c r="U71" s="202">
        <f t="shared" si="32"/>
        <v>558850</v>
      </c>
      <c r="V71" s="202">
        <f t="shared" si="32"/>
        <v>5200</v>
      </c>
      <c r="W71" s="204">
        <f t="shared" si="32"/>
        <v>0</v>
      </c>
    </row>
    <row r="72" spans="1:23" ht="15.75" x14ac:dyDescent="0.25">
      <c r="A72" s="84"/>
      <c r="B72" s="91">
        <v>1</v>
      </c>
      <c r="C72" s="117" t="s">
        <v>234</v>
      </c>
      <c r="D72" s="93" t="e">
        <f>SUM(E72:G72)</f>
        <v>#REF!</v>
      </c>
      <c r="E72" s="94">
        <v>278</v>
      </c>
      <c r="F72" s="94" t="e">
        <f>'[3]6.Odpadové hospodárstvo'!#REF!</f>
        <v>#REF!</v>
      </c>
      <c r="G72" s="95" t="e">
        <f>'[3]6.Odpadové hospodárstvo'!#REF!</f>
        <v>#REF!</v>
      </c>
      <c r="H72" s="93" t="e">
        <f>SUM(I72:K72)</f>
        <v>#REF!</v>
      </c>
      <c r="I72" s="94">
        <v>265</v>
      </c>
      <c r="J72" s="94" t="e">
        <f>'[3]6.Odpadové hospodárstvo'!#REF!</f>
        <v>#REF!</v>
      </c>
      <c r="K72" s="96" t="e">
        <f>'[3]6.Odpadové hospodárstvo'!#REF!</f>
        <v>#REF!</v>
      </c>
      <c r="L72" s="97" t="e">
        <f>SUM(M72:O72)</f>
        <v>#REF!</v>
      </c>
      <c r="M72" s="94" t="e">
        <f>'[3]6.Odpadové hospodárstvo'!#REF!</f>
        <v>#REF!</v>
      </c>
      <c r="N72" s="94" t="e">
        <f>'[3]6.Odpadové hospodárstvo'!#REF!</f>
        <v>#REF!</v>
      </c>
      <c r="O72" s="96" t="e">
        <f>'[3]6.Odpadové hospodárstvo'!#REF!</f>
        <v>#REF!</v>
      </c>
      <c r="P72" s="249">
        <v>287.73</v>
      </c>
      <c r="Q72" s="252">
        <v>287.73</v>
      </c>
      <c r="R72" s="252">
        <v>0</v>
      </c>
      <c r="S72" s="253">
        <v>0</v>
      </c>
      <c r="T72" s="97">
        <f>SUM(U72:W72)</f>
        <v>6050</v>
      </c>
      <c r="U72" s="94">
        <f>'[3]6.Odpadové hospodárstvo'!$H$5</f>
        <v>850</v>
      </c>
      <c r="V72" s="94">
        <f>'[3]6.Odpadové hospodárstvo'!$I$5</f>
        <v>5200</v>
      </c>
      <c r="W72" s="96">
        <f>'[3]6.Odpadové hospodárstvo'!$J$5</f>
        <v>0</v>
      </c>
    </row>
    <row r="73" spans="1:23" ht="15.75" x14ac:dyDescent="0.25">
      <c r="A73" s="84"/>
      <c r="B73" s="91">
        <v>2</v>
      </c>
      <c r="C73" s="107" t="s">
        <v>235</v>
      </c>
      <c r="D73" s="93" t="e">
        <f>SUM(E73:G73)</f>
        <v>#REF!</v>
      </c>
      <c r="E73" s="94">
        <v>518029</v>
      </c>
      <c r="F73" s="94" t="e">
        <f>'[3]6.Odpadové hospodárstvo'!#REF!</f>
        <v>#REF!</v>
      </c>
      <c r="G73" s="95" t="e">
        <f>'[3]6.Odpadové hospodárstvo'!#REF!</f>
        <v>#REF!</v>
      </c>
      <c r="H73" s="93" t="e">
        <f>SUM(I73:K73)</f>
        <v>#REF!</v>
      </c>
      <c r="I73" s="94">
        <v>514242</v>
      </c>
      <c r="J73" s="94" t="e">
        <f>'[3]6.Odpadové hospodárstvo'!#REF!</f>
        <v>#REF!</v>
      </c>
      <c r="K73" s="96" t="e">
        <f>'[3]6.Odpadové hospodárstvo'!#REF!</f>
        <v>#REF!</v>
      </c>
      <c r="L73" s="97" t="e">
        <f>SUM(M73:O73)</f>
        <v>#REF!</v>
      </c>
      <c r="M73" s="94" t="e">
        <f>'[3]6.Odpadové hospodárstvo'!#REF!</f>
        <v>#REF!</v>
      </c>
      <c r="N73" s="94" t="e">
        <f>'[3]6.Odpadové hospodárstvo'!#REF!</f>
        <v>#REF!</v>
      </c>
      <c r="O73" s="96" t="e">
        <f>'[3]6.Odpadové hospodárstvo'!#REF!</f>
        <v>#REF!</v>
      </c>
      <c r="P73" s="249">
        <v>524427.30000000005</v>
      </c>
      <c r="Q73" s="252">
        <v>524427.30000000005</v>
      </c>
      <c r="R73" s="252">
        <v>0</v>
      </c>
      <c r="S73" s="253">
        <v>0</v>
      </c>
      <c r="T73" s="97">
        <f>SUM(U73:W73)</f>
        <v>558000</v>
      </c>
      <c r="U73" s="94">
        <f>'[3]6.Odpadové hospodárstvo'!$H$10</f>
        <v>558000</v>
      </c>
      <c r="V73" s="94">
        <f>'[3]6.Odpadové hospodárstvo'!$I$10</f>
        <v>0</v>
      </c>
      <c r="W73" s="96">
        <f>'[3]6.Odpadové hospodárstvo'!$J$10</f>
        <v>0</v>
      </c>
    </row>
    <row r="74" spans="1:23" ht="15.75" x14ac:dyDescent="0.25">
      <c r="A74" s="84"/>
      <c r="B74" s="224" t="s">
        <v>236</v>
      </c>
      <c r="C74" s="215" t="s">
        <v>237</v>
      </c>
      <c r="D74" s="201" t="e">
        <f t="shared" ref="D74:W74" si="33">SUM(D75:D76)</f>
        <v>#REF!</v>
      </c>
      <c r="E74" s="202">
        <f t="shared" si="33"/>
        <v>107980</v>
      </c>
      <c r="F74" s="202" t="e">
        <f t="shared" si="33"/>
        <v>#REF!</v>
      </c>
      <c r="G74" s="203" t="e">
        <f t="shared" si="33"/>
        <v>#REF!</v>
      </c>
      <c r="H74" s="201" t="e">
        <f t="shared" si="33"/>
        <v>#REF!</v>
      </c>
      <c r="I74" s="202">
        <f t="shared" si="33"/>
        <v>78763</v>
      </c>
      <c r="J74" s="202" t="e">
        <f t="shared" si="33"/>
        <v>#REF!</v>
      </c>
      <c r="K74" s="204" t="e">
        <f t="shared" si="33"/>
        <v>#REF!</v>
      </c>
      <c r="L74" s="205" t="e">
        <f t="shared" si="33"/>
        <v>#REF!</v>
      </c>
      <c r="M74" s="202" t="e">
        <f t="shared" si="33"/>
        <v>#REF!</v>
      </c>
      <c r="N74" s="202" t="e">
        <f t="shared" si="33"/>
        <v>#REF!</v>
      </c>
      <c r="O74" s="204" t="e">
        <f t="shared" si="33"/>
        <v>#REF!</v>
      </c>
      <c r="P74" s="249">
        <v>94003.83</v>
      </c>
      <c r="Q74" s="250">
        <v>94003.83</v>
      </c>
      <c r="R74" s="250">
        <v>0</v>
      </c>
      <c r="S74" s="251">
        <v>0</v>
      </c>
      <c r="T74" s="205">
        <f t="shared" si="33"/>
        <v>100650</v>
      </c>
      <c r="U74" s="202">
        <f t="shared" si="33"/>
        <v>100650</v>
      </c>
      <c r="V74" s="202">
        <f t="shared" si="33"/>
        <v>0</v>
      </c>
      <c r="W74" s="204">
        <f t="shared" si="33"/>
        <v>0</v>
      </c>
    </row>
    <row r="75" spans="1:23" ht="15.75" x14ac:dyDescent="0.25">
      <c r="A75" s="84"/>
      <c r="B75" s="91">
        <v>1</v>
      </c>
      <c r="C75" s="107" t="s">
        <v>238</v>
      </c>
      <c r="D75" s="93" t="e">
        <f>SUM(E75:G75)</f>
        <v>#REF!</v>
      </c>
      <c r="E75" s="94">
        <v>97706</v>
      </c>
      <c r="F75" s="94" t="e">
        <f>'[3]6.Odpadové hospodárstvo'!#REF!</f>
        <v>#REF!</v>
      </c>
      <c r="G75" s="95" t="e">
        <f>'[3]6.Odpadové hospodárstvo'!#REF!</f>
        <v>#REF!</v>
      </c>
      <c r="H75" s="93" t="e">
        <f>SUM(I75:K75)</f>
        <v>#REF!</v>
      </c>
      <c r="I75" s="94">
        <v>68842</v>
      </c>
      <c r="J75" s="94" t="e">
        <f>'[3]6.Odpadové hospodárstvo'!#REF!</f>
        <v>#REF!</v>
      </c>
      <c r="K75" s="96" t="e">
        <f>'[3]6.Odpadové hospodárstvo'!#REF!</f>
        <v>#REF!</v>
      </c>
      <c r="L75" s="97" t="e">
        <f>SUM(M75:O75)</f>
        <v>#REF!</v>
      </c>
      <c r="M75" s="94" t="e">
        <f>'[3]6.Odpadové hospodárstvo'!#REF!</f>
        <v>#REF!</v>
      </c>
      <c r="N75" s="94" t="e">
        <f>'[3]6.Odpadové hospodárstvo'!#REF!</f>
        <v>#REF!</v>
      </c>
      <c r="O75" s="96" t="e">
        <f>'[3]6.Odpadové hospodárstvo'!#REF!</f>
        <v>#REF!</v>
      </c>
      <c r="P75" s="249">
        <v>82086.899999999994</v>
      </c>
      <c r="Q75" s="252">
        <v>82086.899999999994</v>
      </c>
      <c r="R75" s="252">
        <v>0</v>
      </c>
      <c r="S75" s="253">
        <v>0</v>
      </c>
      <c r="T75" s="97">
        <f>SUM(U75:W75)</f>
        <v>86950</v>
      </c>
      <c r="U75" s="94">
        <f>'[3]6.Odpadové hospodárstvo'!$H$15</f>
        <v>86950</v>
      </c>
      <c r="V75" s="94">
        <f>'[3]6.Odpadové hospodárstvo'!$I$15</f>
        <v>0</v>
      </c>
      <c r="W75" s="96">
        <f>'[3]6.Odpadové hospodárstvo'!$J$15</f>
        <v>0</v>
      </c>
    </row>
    <row r="76" spans="1:23" ht="15.75" x14ac:dyDescent="0.25">
      <c r="A76" s="84"/>
      <c r="B76" s="91">
        <v>2</v>
      </c>
      <c r="C76" s="117" t="s">
        <v>239</v>
      </c>
      <c r="D76" s="93" t="e">
        <f>SUM(E76:G76)</f>
        <v>#REF!</v>
      </c>
      <c r="E76" s="94">
        <v>10274</v>
      </c>
      <c r="F76" s="98" t="e">
        <f>'[3]6.Odpadové hospodárstvo'!#REF!</f>
        <v>#REF!</v>
      </c>
      <c r="G76" s="95" t="e">
        <f>'[3]6.Odpadové hospodárstvo'!#REF!</f>
        <v>#REF!</v>
      </c>
      <c r="H76" s="93" t="e">
        <f>SUM(I76:K76)</f>
        <v>#REF!</v>
      </c>
      <c r="I76" s="94">
        <v>9921</v>
      </c>
      <c r="J76" s="94" t="e">
        <f>'[3]6.Odpadové hospodárstvo'!#REF!</f>
        <v>#REF!</v>
      </c>
      <c r="K76" s="96" t="e">
        <f>'[3]6.Odpadové hospodárstvo'!#REF!</f>
        <v>#REF!</v>
      </c>
      <c r="L76" s="97" t="e">
        <f>SUM(M76:O76)</f>
        <v>#REF!</v>
      </c>
      <c r="M76" s="94" t="e">
        <f>'[3]6.Odpadové hospodárstvo'!#REF!</f>
        <v>#REF!</v>
      </c>
      <c r="N76" s="98" t="e">
        <f>'[3]6.Odpadové hospodárstvo'!#REF!</f>
        <v>#REF!</v>
      </c>
      <c r="O76" s="96" t="e">
        <f>'[3]6.Odpadové hospodárstvo'!#REF!</f>
        <v>#REF!</v>
      </c>
      <c r="P76" s="249">
        <v>11916.93</v>
      </c>
      <c r="Q76" s="252">
        <v>11916.93</v>
      </c>
      <c r="R76" s="252">
        <v>0</v>
      </c>
      <c r="S76" s="253">
        <v>0</v>
      </c>
      <c r="T76" s="97">
        <f>SUM(U76:W76)</f>
        <v>13700</v>
      </c>
      <c r="U76" s="94">
        <f>'[3]6.Odpadové hospodárstvo'!$H$18</f>
        <v>13700</v>
      </c>
      <c r="V76" s="98">
        <f>'[3]6.Odpadové hospodárstvo'!$I$18</f>
        <v>0</v>
      </c>
      <c r="W76" s="96">
        <f>'[3]6.Odpadové hospodárstvo'!$J$18</f>
        <v>0</v>
      </c>
    </row>
    <row r="77" spans="1:23" ht="16.5" thickBot="1" x14ac:dyDescent="0.3">
      <c r="A77" s="84"/>
      <c r="B77" s="227" t="s">
        <v>240</v>
      </c>
      <c r="C77" s="228" t="s">
        <v>241</v>
      </c>
      <c r="D77" s="209" t="e">
        <f>SUM(E77:G77)</f>
        <v>#REF!</v>
      </c>
      <c r="E77" s="210">
        <v>75809</v>
      </c>
      <c r="F77" s="210">
        <v>52058</v>
      </c>
      <c r="G77" s="211" t="e">
        <f>'[3]6.Odpadové hospodárstvo'!#REF!</f>
        <v>#REF!</v>
      </c>
      <c r="H77" s="217" t="e">
        <f>SUM(I77:K77)</f>
        <v>#REF!</v>
      </c>
      <c r="I77" s="212">
        <v>73327</v>
      </c>
      <c r="J77" s="212" t="e">
        <f>'[3]6.Odpadové hospodárstvo'!#REF!</f>
        <v>#REF!</v>
      </c>
      <c r="K77" s="213" t="e">
        <f>'[3]6.Odpadové hospodárstvo'!#REF!</f>
        <v>#REF!</v>
      </c>
      <c r="L77" s="218" t="e">
        <f>SUM(M77:O77)</f>
        <v>#REF!</v>
      </c>
      <c r="M77" s="210" t="e">
        <f>'[3]6.Odpadové hospodárstvo'!#REF!</f>
        <v>#REF!</v>
      </c>
      <c r="N77" s="210" t="e">
        <f>'[3]6.Odpadové hospodárstvo'!#REF!</f>
        <v>#REF!</v>
      </c>
      <c r="O77" s="219" t="e">
        <f>'[3]6.Odpadové hospodárstvo'!#REF!</f>
        <v>#REF!</v>
      </c>
      <c r="P77" s="259">
        <v>79416.929999999993</v>
      </c>
      <c r="Q77" s="260">
        <v>79416.929999999993</v>
      </c>
      <c r="R77" s="260">
        <v>0</v>
      </c>
      <c r="S77" s="261">
        <v>0</v>
      </c>
      <c r="T77" s="218">
        <f>SUM(U77:W77)</f>
        <v>84350</v>
      </c>
      <c r="U77" s="210">
        <f>'[3]6.Odpadové hospodárstvo'!$H$20</f>
        <v>84350</v>
      </c>
      <c r="V77" s="210">
        <f>'[3]6.Odpadové hospodárstvo'!$I$20</f>
        <v>0</v>
      </c>
      <c r="W77" s="219">
        <f>'[3]6.Odpadové hospodárstvo'!$J$20</f>
        <v>0</v>
      </c>
    </row>
    <row r="78" spans="1:23" s="82" customFormat="1" ht="14.25" x14ac:dyDescent="0.2">
      <c r="B78" s="183" t="s">
        <v>242</v>
      </c>
      <c r="C78" s="184"/>
      <c r="D78" s="178" t="e">
        <f t="shared" ref="D78:W78" si="34">D79+D87+D90</f>
        <v>#REF!</v>
      </c>
      <c r="E78" s="179" t="e">
        <f t="shared" si="34"/>
        <v>#REF!</v>
      </c>
      <c r="F78" s="179" t="e">
        <f t="shared" si="34"/>
        <v>#REF!</v>
      </c>
      <c r="G78" s="180" t="e">
        <f t="shared" si="34"/>
        <v>#REF!</v>
      </c>
      <c r="H78" s="178" t="e">
        <f t="shared" si="34"/>
        <v>#REF!</v>
      </c>
      <c r="I78" s="179" t="e">
        <f t="shared" si="34"/>
        <v>#REF!</v>
      </c>
      <c r="J78" s="179" t="e">
        <f t="shared" si="34"/>
        <v>#REF!</v>
      </c>
      <c r="K78" s="181" t="e">
        <f t="shared" si="34"/>
        <v>#REF!</v>
      </c>
      <c r="L78" s="182" t="e">
        <f t="shared" si="34"/>
        <v>#REF!</v>
      </c>
      <c r="M78" s="179" t="e">
        <f t="shared" si="34"/>
        <v>#REF!</v>
      </c>
      <c r="N78" s="179" t="e">
        <f t="shared" si="34"/>
        <v>#REF!</v>
      </c>
      <c r="O78" s="181" t="e">
        <f t="shared" si="34"/>
        <v>#REF!</v>
      </c>
      <c r="P78" s="257">
        <v>948075.11</v>
      </c>
      <c r="Q78" s="258">
        <v>274180.21999999997</v>
      </c>
      <c r="R78" s="258">
        <v>368710.89</v>
      </c>
      <c r="S78" s="262">
        <v>305184</v>
      </c>
      <c r="T78" s="182">
        <f t="shared" si="34"/>
        <v>899603</v>
      </c>
      <c r="U78" s="179">
        <f t="shared" si="34"/>
        <v>377705</v>
      </c>
      <c r="V78" s="179">
        <f t="shared" si="34"/>
        <v>128850</v>
      </c>
      <c r="W78" s="181">
        <f t="shared" si="34"/>
        <v>393048</v>
      </c>
    </row>
    <row r="79" spans="1:23" ht="15.75" x14ac:dyDescent="0.25">
      <c r="A79" s="84"/>
      <c r="B79" s="224" t="s">
        <v>243</v>
      </c>
      <c r="C79" s="215" t="s">
        <v>244</v>
      </c>
      <c r="D79" s="201" t="e">
        <f t="shared" ref="D79:W79" si="35">SUM(D80:D86)</f>
        <v>#REF!</v>
      </c>
      <c r="E79" s="202" t="e">
        <f t="shared" si="35"/>
        <v>#REF!</v>
      </c>
      <c r="F79" s="202" t="e">
        <f t="shared" si="35"/>
        <v>#REF!</v>
      </c>
      <c r="G79" s="203" t="e">
        <f t="shared" si="35"/>
        <v>#REF!</v>
      </c>
      <c r="H79" s="201">
        <f t="shared" si="35"/>
        <v>716581.5</v>
      </c>
      <c r="I79" s="202">
        <f t="shared" si="35"/>
        <v>248438.5</v>
      </c>
      <c r="J79" s="202">
        <f t="shared" si="35"/>
        <v>162959</v>
      </c>
      <c r="K79" s="204">
        <f t="shared" si="35"/>
        <v>305184</v>
      </c>
      <c r="L79" s="205" t="e">
        <f t="shared" si="35"/>
        <v>#REF!</v>
      </c>
      <c r="M79" s="202" t="e">
        <f t="shared" si="35"/>
        <v>#REF!</v>
      </c>
      <c r="N79" s="202" t="e">
        <f t="shared" si="35"/>
        <v>#REF!</v>
      </c>
      <c r="O79" s="204" t="e">
        <f t="shared" si="35"/>
        <v>#REF!</v>
      </c>
      <c r="P79" s="249">
        <v>948075.11</v>
      </c>
      <c r="Q79" s="250">
        <v>274180.21999999997</v>
      </c>
      <c r="R79" s="250">
        <v>368710.89</v>
      </c>
      <c r="S79" s="251">
        <v>305184</v>
      </c>
      <c r="T79" s="205">
        <f t="shared" si="35"/>
        <v>770603</v>
      </c>
      <c r="U79" s="202">
        <f t="shared" si="35"/>
        <v>368705</v>
      </c>
      <c r="V79" s="202">
        <f t="shared" si="35"/>
        <v>8850</v>
      </c>
      <c r="W79" s="204">
        <f t="shared" si="35"/>
        <v>393048</v>
      </c>
    </row>
    <row r="80" spans="1:23" ht="15.75" x14ac:dyDescent="0.25">
      <c r="A80" s="84"/>
      <c r="B80" s="91">
        <v>1</v>
      </c>
      <c r="C80" s="107" t="s">
        <v>245</v>
      </c>
      <c r="D80" s="93" t="e">
        <f t="shared" ref="D80:D86" si="36">SUM(E80:G80)</f>
        <v>#REF!</v>
      </c>
      <c r="E80" s="94" t="e">
        <f>'[3]7.Komunikácie'!#REF!</f>
        <v>#REF!</v>
      </c>
      <c r="F80" s="94" t="e">
        <f>'[3]7.Komunikácie'!#REF!</f>
        <v>#REF!</v>
      </c>
      <c r="G80" s="95" t="e">
        <f>'[3]7.Komunikácie'!#REF!</f>
        <v>#REF!</v>
      </c>
      <c r="H80" s="93">
        <f t="shared" ref="H80:H86" si="37">SUM(I80:K80)</f>
        <v>0</v>
      </c>
      <c r="I80" s="94">
        <v>0</v>
      </c>
      <c r="J80" s="94">
        <v>0</v>
      </c>
      <c r="K80" s="96">
        <v>0</v>
      </c>
      <c r="L80" s="97" t="e">
        <f t="shared" ref="L80:L86" si="38">SUM(M80:O80)</f>
        <v>#REF!</v>
      </c>
      <c r="M80" s="94" t="e">
        <f>'[3]7.Komunikácie'!#REF!</f>
        <v>#REF!</v>
      </c>
      <c r="N80" s="94" t="e">
        <f>'[3]7.Komunikácie'!#REF!</f>
        <v>#REF!</v>
      </c>
      <c r="O80" s="96" t="e">
        <f>'[3]7.Komunikácie'!#REF!</f>
        <v>#REF!</v>
      </c>
      <c r="P80" s="249">
        <v>0</v>
      </c>
      <c r="Q80" s="252">
        <v>0</v>
      </c>
      <c r="R80" s="252">
        <v>0</v>
      </c>
      <c r="S80" s="253">
        <v>0</v>
      </c>
      <c r="T80" s="97">
        <f t="shared" ref="T80:T86" si="39">SUM(U80:W80)</f>
        <v>0</v>
      </c>
      <c r="U80" s="94">
        <f>'[3]7.Komunikácie'!$H$5</f>
        <v>0</v>
      </c>
      <c r="V80" s="94">
        <f>'[3]7.Komunikácie'!$I$5</f>
        <v>0</v>
      </c>
      <c r="W80" s="96">
        <f>'[3]7.Komunikácie'!$J$5</f>
        <v>0</v>
      </c>
    </row>
    <row r="81" spans="1:23" ht="15.75" x14ac:dyDescent="0.25">
      <c r="A81" s="84"/>
      <c r="B81" s="91">
        <v>2</v>
      </c>
      <c r="C81" s="107" t="s">
        <v>246</v>
      </c>
      <c r="D81" s="93">
        <f t="shared" si="36"/>
        <v>602449.49</v>
      </c>
      <c r="E81" s="94">
        <v>45661.49</v>
      </c>
      <c r="F81" s="94">
        <v>348552</v>
      </c>
      <c r="G81" s="95">
        <v>208236</v>
      </c>
      <c r="H81" s="93">
        <f t="shared" si="37"/>
        <v>534980</v>
      </c>
      <c r="I81" s="94">
        <v>66837</v>
      </c>
      <c r="J81" s="94">
        <v>162959</v>
      </c>
      <c r="K81" s="96">
        <v>305184</v>
      </c>
      <c r="L81" s="97" t="e">
        <f t="shared" si="38"/>
        <v>#REF!</v>
      </c>
      <c r="M81" s="94" t="e">
        <f>'[3]7.Komunikácie'!#REF!</f>
        <v>#REF!</v>
      </c>
      <c r="N81" s="94" t="e">
        <f>'[3]7.Komunikácie'!#REF!</f>
        <v>#REF!</v>
      </c>
      <c r="O81" s="96" t="e">
        <f>'[3]7.Komunikácie'!#REF!</f>
        <v>#REF!</v>
      </c>
      <c r="P81" s="249">
        <v>785677.72</v>
      </c>
      <c r="Q81" s="252">
        <v>111782.83</v>
      </c>
      <c r="R81" s="252">
        <v>368710.89</v>
      </c>
      <c r="S81" s="253">
        <v>305184</v>
      </c>
      <c r="T81" s="97">
        <f t="shared" si="39"/>
        <v>493103</v>
      </c>
      <c r="U81" s="94">
        <f>'[3]7.Komunikácie'!$H$7</f>
        <v>91205</v>
      </c>
      <c r="V81" s="94">
        <f>'[3]7.Komunikácie'!$I$7</f>
        <v>8850</v>
      </c>
      <c r="W81" s="96">
        <f>'[3]7.Komunikácie'!$J$7</f>
        <v>393048</v>
      </c>
    </row>
    <row r="82" spans="1:23" ht="15.75" x14ac:dyDescent="0.25">
      <c r="A82" s="84"/>
      <c r="B82" s="91">
        <v>3</v>
      </c>
      <c r="C82" s="107" t="s">
        <v>247</v>
      </c>
      <c r="D82" s="93" t="e">
        <f t="shared" si="36"/>
        <v>#REF!</v>
      </c>
      <c r="E82" s="94">
        <v>32923.49</v>
      </c>
      <c r="F82" s="94" t="e">
        <f>'[3]7.Komunikácie'!#REF!</f>
        <v>#REF!</v>
      </c>
      <c r="G82" s="95" t="e">
        <f>'[3]7.Komunikácie'!#REF!</f>
        <v>#REF!</v>
      </c>
      <c r="H82" s="93">
        <f t="shared" si="37"/>
        <v>64576.5</v>
      </c>
      <c r="I82" s="94">
        <v>64576.5</v>
      </c>
      <c r="J82" s="94">
        <v>0</v>
      </c>
      <c r="K82" s="94">
        <v>0</v>
      </c>
      <c r="L82" s="97" t="e">
        <f t="shared" si="38"/>
        <v>#REF!</v>
      </c>
      <c r="M82" s="94" t="e">
        <f>'[3]7.Komunikácie'!#REF!</f>
        <v>#REF!</v>
      </c>
      <c r="N82" s="94" t="e">
        <f>'[3]7.Komunikácie'!#REF!</f>
        <v>#REF!</v>
      </c>
      <c r="O82" s="96" t="e">
        <f>'[3]7.Komunikácie'!#REF!</f>
        <v>#REF!</v>
      </c>
      <c r="P82" s="249">
        <v>39318.660000000003</v>
      </c>
      <c r="Q82" s="252">
        <v>39318.660000000003</v>
      </c>
      <c r="R82" s="252">
        <v>0</v>
      </c>
      <c r="S82" s="253">
        <v>0</v>
      </c>
      <c r="T82" s="97">
        <f t="shared" si="39"/>
        <v>79000</v>
      </c>
      <c r="U82" s="94">
        <f>'[3]7.Komunikácie'!$H$21</f>
        <v>79000</v>
      </c>
      <c r="V82" s="94">
        <f>'[3]7.Komunikácie'!$I$21</f>
        <v>0</v>
      </c>
      <c r="W82" s="96">
        <f>'[3]7.Komunikácie'!$J$21</f>
        <v>0</v>
      </c>
    </row>
    <row r="83" spans="1:23" ht="15.75" x14ac:dyDescent="0.25">
      <c r="A83" s="84"/>
      <c r="B83" s="91">
        <v>4</v>
      </c>
      <c r="C83" s="107" t="s">
        <v>248</v>
      </c>
      <c r="D83" s="93" t="e">
        <f t="shared" si="36"/>
        <v>#REF!</v>
      </c>
      <c r="E83" s="94">
        <v>9452</v>
      </c>
      <c r="F83" s="94" t="e">
        <f>'[3]7.Komunikácie'!#REF!</f>
        <v>#REF!</v>
      </c>
      <c r="G83" s="95" t="e">
        <f>'[3]7.Komunikácie'!#REF!</f>
        <v>#REF!</v>
      </c>
      <c r="H83" s="93">
        <f t="shared" si="37"/>
        <v>9930</v>
      </c>
      <c r="I83" s="94">
        <v>9930</v>
      </c>
      <c r="J83" s="94">
        <v>0</v>
      </c>
      <c r="K83" s="94">
        <v>0</v>
      </c>
      <c r="L83" s="97" t="e">
        <f t="shared" si="38"/>
        <v>#REF!</v>
      </c>
      <c r="M83" s="94" t="e">
        <f>'[3]7.Komunikácie'!#REF!</f>
        <v>#REF!</v>
      </c>
      <c r="N83" s="94" t="e">
        <f>'[3]7.Komunikácie'!#REF!</f>
        <v>#REF!</v>
      </c>
      <c r="O83" s="96" t="e">
        <f>'[3]7.Komunikácie'!#REF!</f>
        <v>#REF!</v>
      </c>
      <c r="P83" s="249">
        <v>22614.04</v>
      </c>
      <c r="Q83" s="252">
        <v>22614.04</v>
      </c>
      <c r="R83" s="252">
        <v>0</v>
      </c>
      <c r="S83" s="253">
        <v>0</v>
      </c>
      <c r="T83" s="97">
        <f t="shared" si="39"/>
        <v>82000</v>
      </c>
      <c r="U83" s="94">
        <f>'[3]7.Komunikácie'!$H$24</f>
        <v>82000</v>
      </c>
      <c r="V83" s="94">
        <f>'[3]7.Komunikácie'!$I$24</f>
        <v>0</v>
      </c>
      <c r="W83" s="96">
        <f>'[3]7.Komunikácie'!$J$24</f>
        <v>0</v>
      </c>
    </row>
    <row r="84" spans="1:23" ht="15.75" x14ac:dyDescent="0.25">
      <c r="A84" s="84"/>
      <c r="B84" s="91">
        <v>5</v>
      </c>
      <c r="C84" s="107" t="s">
        <v>249</v>
      </c>
      <c r="D84" s="93" t="e">
        <f t="shared" si="36"/>
        <v>#REF!</v>
      </c>
      <c r="E84" s="94">
        <v>97309</v>
      </c>
      <c r="F84" s="94" t="e">
        <f>'[3]7.Komunikácie'!#REF!</f>
        <v>#REF!</v>
      </c>
      <c r="G84" s="95" t="e">
        <f>'[3]7.Komunikácie'!#REF!</f>
        <v>#REF!</v>
      </c>
      <c r="H84" s="93">
        <f t="shared" si="37"/>
        <v>92824</v>
      </c>
      <c r="I84" s="94">
        <v>92824</v>
      </c>
      <c r="J84" s="94">
        <v>0</v>
      </c>
      <c r="K84" s="94">
        <v>0</v>
      </c>
      <c r="L84" s="97" t="e">
        <f t="shared" si="38"/>
        <v>#REF!</v>
      </c>
      <c r="M84" s="94" t="e">
        <f>'[3]7.Komunikácie'!#REF!</f>
        <v>#REF!</v>
      </c>
      <c r="N84" s="94" t="e">
        <f>'[3]7.Komunikácie'!#REF!</f>
        <v>#REF!</v>
      </c>
      <c r="O84" s="96" t="e">
        <f>'[3]7.Komunikácie'!#REF!</f>
        <v>#REF!</v>
      </c>
      <c r="P84" s="249">
        <v>83569.850000000006</v>
      </c>
      <c r="Q84" s="252">
        <v>83569.850000000006</v>
      </c>
      <c r="R84" s="252">
        <v>0</v>
      </c>
      <c r="S84" s="253">
        <v>0</v>
      </c>
      <c r="T84" s="97">
        <f t="shared" si="39"/>
        <v>96150</v>
      </c>
      <c r="U84" s="94">
        <f>'[3]7.Komunikácie'!$H$27</f>
        <v>96150</v>
      </c>
      <c r="V84" s="94">
        <f>'[3]7.Komunikácie'!$I$27</f>
        <v>0</v>
      </c>
      <c r="W84" s="96">
        <f>'[3]7.Komunikácie'!$J$27</f>
        <v>0</v>
      </c>
    </row>
    <row r="85" spans="1:23" ht="15.75" x14ac:dyDescent="0.25">
      <c r="A85" s="84"/>
      <c r="B85" s="91">
        <v>5</v>
      </c>
      <c r="C85" s="107" t="s">
        <v>250</v>
      </c>
      <c r="D85" s="93" t="e">
        <f t="shared" si="36"/>
        <v>#REF!</v>
      </c>
      <c r="E85" s="94">
        <v>6126</v>
      </c>
      <c r="F85" s="94" t="e">
        <f>'[3]7.Komunikácie'!#REF!</f>
        <v>#REF!</v>
      </c>
      <c r="G85" s="95" t="e">
        <f>'[3]7.Komunikácie'!#REF!</f>
        <v>#REF!</v>
      </c>
      <c r="H85" s="93">
        <f t="shared" si="37"/>
        <v>13937</v>
      </c>
      <c r="I85" s="94">
        <v>13937</v>
      </c>
      <c r="J85" s="94">
        <v>0</v>
      </c>
      <c r="K85" s="94">
        <v>0</v>
      </c>
      <c r="L85" s="97" t="e">
        <f t="shared" si="38"/>
        <v>#REF!</v>
      </c>
      <c r="M85" s="94">
        <v>17005</v>
      </c>
      <c r="N85" s="94" t="e">
        <f>'[3]7.Komunikácie'!#REF!</f>
        <v>#REF!</v>
      </c>
      <c r="O85" s="96" t="e">
        <f>'[3]7.Komunikácie'!#REF!</f>
        <v>#REF!</v>
      </c>
      <c r="P85" s="249">
        <v>6134.4</v>
      </c>
      <c r="Q85" s="252">
        <v>6134.4</v>
      </c>
      <c r="R85" s="252">
        <v>0</v>
      </c>
      <c r="S85" s="253">
        <v>0</v>
      </c>
      <c r="T85" s="97">
        <f t="shared" si="39"/>
        <v>10350</v>
      </c>
      <c r="U85" s="94">
        <f>'[3]7.Komunikácie'!$H$31</f>
        <v>10350</v>
      </c>
      <c r="V85" s="94">
        <f>'[3]7.Komunikácie'!$I$31</f>
        <v>0</v>
      </c>
      <c r="W85" s="96">
        <f>'[3]7.Komunikácie'!$J$31</f>
        <v>0</v>
      </c>
    </row>
    <row r="86" spans="1:23" ht="16.5" x14ac:dyDescent="0.3">
      <c r="A86" s="84"/>
      <c r="B86" s="91">
        <v>6</v>
      </c>
      <c r="C86" s="115" t="s">
        <v>251</v>
      </c>
      <c r="D86" s="93" t="e">
        <f t="shared" si="36"/>
        <v>#REF!</v>
      </c>
      <c r="E86" s="94">
        <v>3949</v>
      </c>
      <c r="F86" s="94" t="e">
        <f>'[3]7.Komunikácie'!#REF!</f>
        <v>#REF!</v>
      </c>
      <c r="G86" s="95" t="e">
        <f>'[3]7.Komunikácie'!#REF!</f>
        <v>#REF!</v>
      </c>
      <c r="H86" s="93">
        <f t="shared" si="37"/>
        <v>334</v>
      </c>
      <c r="I86" s="94">
        <v>334</v>
      </c>
      <c r="J86" s="94">
        <v>0</v>
      </c>
      <c r="K86" s="94">
        <v>0</v>
      </c>
      <c r="L86" s="97" t="e">
        <f t="shared" si="38"/>
        <v>#REF!</v>
      </c>
      <c r="M86" s="94">
        <v>6240</v>
      </c>
      <c r="N86" s="94" t="e">
        <f>'[3]7.Komunikácie'!#REF!</f>
        <v>#REF!</v>
      </c>
      <c r="O86" s="96" t="e">
        <f>'[3]7.Komunikácie'!#REF!</f>
        <v>#REF!</v>
      </c>
      <c r="P86" s="249">
        <v>10760.44</v>
      </c>
      <c r="Q86" s="252">
        <v>10760.44</v>
      </c>
      <c r="R86" s="252">
        <v>0</v>
      </c>
      <c r="S86" s="253">
        <v>0</v>
      </c>
      <c r="T86" s="97">
        <f t="shared" si="39"/>
        <v>10000</v>
      </c>
      <c r="U86" s="94">
        <f>'[3]7.Komunikácie'!$H$35</f>
        <v>10000</v>
      </c>
      <c r="V86" s="94">
        <f>'[3]7.Komunikácie'!$I$35</f>
        <v>0</v>
      </c>
      <c r="W86" s="96">
        <f>'[3]7.Komunikácie'!$J$35</f>
        <v>0</v>
      </c>
    </row>
    <row r="87" spans="1:23" ht="15.75" x14ac:dyDescent="0.25">
      <c r="A87" s="84"/>
      <c r="B87" s="224" t="s">
        <v>252</v>
      </c>
      <c r="C87" s="215" t="s">
        <v>253</v>
      </c>
      <c r="D87" s="201" t="e">
        <f t="shared" ref="D87:W87" si="40">SUM(D88:D89)</f>
        <v>#REF!</v>
      </c>
      <c r="E87" s="202" t="e">
        <f t="shared" si="40"/>
        <v>#REF!</v>
      </c>
      <c r="F87" s="202" t="e">
        <f t="shared" si="40"/>
        <v>#REF!</v>
      </c>
      <c r="G87" s="203" t="e">
        <f t="shared" si="40"/>
        <v>#REF!</v>
      </c>
      <c r="H87" s="201" t="e">
        <f t="shared" si="40"/>
        <v>#REF!</v>
      </c>
      <c r="I87" s="202" t="e">
        <f t="shared" si="40"/>
        <v>#REF!</v>
      </c>
      <c r="J87" s="202" t="e">
        <f t="shared" si="40"/>
        <v>#REF!</v>
      </c>
      <c r="K87" s="204" t="e">
        <f t="shared" si="40"/>
        <v>#REF!</v>
      </c>
      <c r="L87" s="205" t="e">
        <f t="shared" si="40"/>
        <v>#REF!</v>
      </c>
      <c r="M87" s="202" t="e">
        <f t="shared" si="40"/>
        <v>#REF!</v>
      </c>
      <c r="N87" s="202" t="e">
        <f t="shared" si="40"/>
        <v>#REF!</v>
      </c>
      <c r="O87" s="204" t="e">
        <f t="shared" si="40"/>
        <v>#REF!</v>
      </c>
      <c r="P87" s="249">
        <v>0</v>
      </c>
      <c r="Q87" s="250">
        <v>0</v>
      </c>
      <c r="R87" s="250">
        <v>0</v>
      </c>
      <c r="S87" s="251">
        <v>0</v>
      </c>
      <c r="T87" s="205">
        <f t="shared" si="40"/>
        <v>129000</v>
      </c>
      <c r="U87" s="202">
        <f t="shared" si="40"/>
        <v>9000</v>
      </c>
      <c r="V87" s="202">
        <f t="shared" si="40"/>
        <v>120000</v>
      </c>
      <c r="W87" s="204">
        <f t="shared" si="40"/>
        <v>0</v>
      </c>
    </row>
    <row r="88" spans="1:23" ht="15.75" x14ac:dyDescent="0.25">
      <c r="A88" s="84"/>
      <c r="B88" s="91">
        <v>1</v>
      </c>
      <c r="C88" s="107" t="s">
        <v>254</v>
      </c>
      <c r="D88" s="93" t="e">
        <f>SUM(E88:G88)</f>
        <v>#REF!</v>
      </c>
      <c r="E88" s="94" t="e">
        <f>'[3]7.Komunikácie'!#REF!</f>
        <v>#REF!</v>
      </c>
      <c r="F88" s="94">
        <v>68101</v>
      </c>
      <c r="G88" s="95" t="e">
        <f>'[3]7.Komunikácie'!#REF!</f>
        <v>#REF!</v>
      </c>
      <c r="H88" s="93" t="e">
        <f>SUM(I88:K88)</f>
        <v>#REF!</v>
      </c>
      <c r="I88" s="94" t="e">
        <f>'[3]7.Komunikácie'!#REF!</f>
        <v>#REF!</v>
      </c>
      <c r="J88" s="94" t="e">
        <f>'[3]7.Komunikácie'!#REF!</f>
        <v>#REF!</v>
      </c>
      <c r="K88" s="96" t="e">
        <f>'[3]7.Komunikácie'!#REF!</f>
        <v>#REF!</v>
      </c>
      <c r="L88" s="97" t="e">
        <f>SUM(M88:O88)</f>
        <v>#REF!</v>
      </c>
      <c r="M88" s="94" t="e">
        <f>'[3]7.Komunikácie'!#REF!</f>
        <v>#REF!</v>
      </c>
      <c r="N88" s="94" t="e">
        <f>'[3]7.Komunikácie'!#REF!</f>
        <v>#REF!</v>
      </c>
      <c r="O88" s="96" t="e">
        <f>'[3]7.Komunikácie'!#REF!</f>
        <v>#REF!</v>
      </c>
      <c r="P88" s="249">
        <v>0</v>
      </c>
      <c r="Q88" s="269">
        <v>0</v>
      </c>
      <c r="R88" s="269">
        <v>0</v>
      </c>
      <c r="S88" s="270">
        <v>0</v>
      </c>
      <c r="T88" s="97">
        <f>SUM(U88:W88)</f>
        <v>120000</v>
      </c>
      <c r="U88" s="94">
        <f>'[3]7.Komunikácie'!$H$39</f>
        <v>0</v>
      </c>
      <c r="V88" s="94">
        <f>'[3]7.Komunikácie'!$I$39</f>
        <v>120000</v>
      </c>
      <c r="W88" s="96">
        <f>'[3]7.Komunikácie'!$J$39</f>
        <v>0</v>
      </c>
    </row>
    <row r="89" spans="1:23" ht="15.75" x14ac:dyDescent="0.25">
      <c r="A89" s="84"/>
      <c r="B89" s="91">
        <v>2</v>
      </c>
      <c r="C89" s="107" t="s">
        <v>255</v>
      </c>
      <c r="D89" s="93" t="e">
        <f>SUM(E89:G89)</f>
        <v>#REF!</v>
      </c>
      <c r="E89" s="94">
        <v>0</v>
      </c>
      <c r="F89" s="94" t="e">
        <f>'[3]7.Komunikácie'!#REF!</f>
        <v>#REF!</v>
      </c>
      <c r="G89" s="95" t="e">
        <f>'[3]7.Komunikácie'!#REF!</f>
        <v>#REF!</v>
      </c>
      <c r="H89" s="93" t="e">
        <f>SUM(I89:K89)</f>
        <v>#REF!</v>
      </c>
      <c r="I89" s="94" t="e">
        <f>'[3]7.Komunikácie'!#REF!</f>
        <v>#REF!</v>
      </c>
      <c r="J89" s="94" t="e">
        <f>'[3]7.Komunikácie'!#REF!</f>
        <v>#REF!</v>
      </c>
      <c r="K89" s="96" t="e">
        <f>'[3]7.Komunikácie'!#REF!</f>
        <v>#REF!</v>
      </c>
      <c r="L89" s="97" t="e">
        <f>SUM(M89:O89)</f>
        <v>#REF!</v>
      </c>
      <c r="M89" s="94">
        <v>8150</v>
      </c>
      <c r="N89" s="94" t="e">
        <f>'[3]7.Komunikácie'!#REF!</f>
        <v>#REF!</v>
      </c>
      <c r="O89" s="96" t="e">
        <f>'[3]7.Komunikácie'!#REF!</f>
        <v>#REF!</v>
      </c>
      <c r="P89" s="249">
        <v>0</v>
      </c>
      <c r="Q89" s="269">
        <v>0</v>
      </c>
      <c r="R89" s="269">
        <v>0</v>
      </c>
      <c r="S89" s="270">
        <v>0</v>
      </c>
      <c r="T89" s="97">
        <f>SUM(U89:W89)</f>
        <v>9000</v>
      </c>
      <c r="U89" s="94">
        <f>'[3]7.Komunikácie'!$H$41</f>
        <v>9000</v>
      </c>
      <c r="V89" s="94">
        <f>'[3]7.Komunikácie'!$I$41</f>
        <v>0</v>
      </c>
      <c r="W89" s="96">
        <f>'[3]7.Komunikácie'!$J$41</f>
        <v>0</v>
      </c>
    </row>
    <row r="90" spans="1:23" ht="15.75" x14ac:dyDescent="0.25">
      <c r="A90" s="84"/>
      <c r="B90" s="224" t="s">
        <v>256</v>
      </c>
      <c r="C90" s="215" t="s">
        <v>257</v>
      </c>
      <c r="D90" s="201" t="e">
        <f t="shared" ref="D90:W90" si="41">SUM(D91:D92)</f>
        <v>#REF!</v>
      </c>
      <c r="E90" s="202" t="e">
        <f t="shared" si="41"/>
        <v>#REF!</v>
      </c>
      <c r="F90" s="202" t="e">
        <f t="shared" si="41"/>
        <v>#REF!</v>
      </c>
      <c r="G90" s="203" t="e">
        <f t="shared" si="41"/>
        <v>#REF!</v>
      </c>
      <c r="H90" s="201" t="e">
        <f t="shared" si="41"/>
        <v>#REF!</v>
      </c>
      <c r="I90" s="202" t="e">
        <f t="shared" si="41"/>
        <v>#REF!</v>
      </c>
      <c r="J90" s="202" t="e">
        <f t="shared" si="41"/>
        <v>#REF!</v>
      </c>
      <c r="K90" s="204" t="e">
        <f t="shared" si="41"/>
        <v>#REF!</v>
      </c>
      <c r="L90" s="205" t="e">
        <f t="shared" si="41"/>
        <v>#REF!</v>
      </c>
      <c r="M90" s="202" t="e">
        <f t="shared" si="41"/>
        <v>#REF!</v>
      </c>
      <c r="N90" s="202" t="e">
        <f t="shared" si="41"/>
        <v>#REF!</v>
      </c>
      <c r="O90" s="204" t="e">
        <f t="shared" si="41"/>
        <v>#REF!</v>
      </c>
      <c r="P90" s="249">
        <v>0</v>
      </c>
      <c r="Q90" s="250">
        <v>0</v>
      </c>
      <c r="R90" s="250">
        <v>0</v>
      </c>
      <c r="S90" s="251">
        <v>0</v>
      </c>
      <c r="T90" s="205">
        <f t="shared" si="41"/>
        <v>0</v>
      </c>
      <c r="U90" s="202">
        <f t="shared" si="41"/>
        <v>0</v>
      </c>
      <c r="V90" s="202">
        <f t="shared" si="41"/>
        <v>0</v>
      </c>
      <c r="W90" s="204">
        <f t="shared" si="41"/>
        <v>0</v>
      </c>
    </row>
    <row r="91" spans="1:23" ht="15.75" x14ac:dyDescent="0.25">
      <c r="A91" s="84"/>
      <c r="B91" s="91">
        <v>1</v>
      </c>
      <c r="C91" s="107" t="s">
        <v>258</v>
      </c>
      <c r="D91" s="93" t="e">
        <f>SUM(E91:G91)</f>
        <v>#REF!</v>
      </c>
      <c r="E91" s="94" t="e">
        <f>'[3]7.Komunikácie'!#REF!</f>
        <v>#REF!</v>
      </c>
      <c r="F91" s="94" t="e">
        <f>'[3]7.Komunikácie'!#REF!</f>
        <v>#REF!</v>
      </c>
      <c r="G91" s="95" t="e">
        <f>'[3]7.Komunikácie'!#REF!</f>
        <v>#REF!</v>
      </c>
      <c r="H91" s="93" t="e">
        <f>SUM(I91:K91)</f>
        <v>#REF!</v>
      </c>
      <c r="I91" s="94" t="e">
        <f>'[3]7.Komunikácie'!#REF!</f>
        <v>#REF!</v>
      </c>
      <c r="J91" s="94" t="e">
        <f>'[3]7.Komunikácie'!#REF!</f>
        <v>#REF!</v>
      </c>
      <c r="K91" s="96" t="e">
        <f>'[3]7.Komunikácie'!#REF!</f>
        <v>#REF!</v>
      </c>
      <c r="L91" s="97" t="e">
        <f>SUM(M91:O91)</f>
        <v>#REF!</v>
      </c>
      <c r="M91" s="94" t="e">
        <f>'[3]7.Komunikácie'!#REF!</f>
        <v>#REF!</v>
      </c>
      <c r="N91" s="94" t="e">
        <f>'[3]7.Komunikácie'!#REF!</f>
        <v>#REF!</v>
      </c>
      <c r="O91" s="96" t="e">
        <f>'[3]7.Komunikácie'!#REF!</f>
        <v>#REF!</v>
      </c>
      <c r="P91" s="249">
        <v>0</v>
      </c>
      <c r="Q91" s="252">
        <v>0</v>
      </c>
      <c r="R91" s="252">
        <v>0</v>
      </c>
      <c r="S91" s="253">
        <v>0</v>
      </c>
      <c r="T91" s="97">
        <f>SUM(U91:W91)</f>
        <v>0</v>
      </c>
      <c r="U91" s="94">
        <f>'[3]7.Komunikácie'!$H$44</f>
        <v>0</v>
      </c>
      <c r="V91" s="94">
        <f>'[3]7.Komunikácie'!$I$44</f>
        <v>0</v>
      </c>
      <c r="W91" s="96">
        <f>'[3]7.Komunikácie'!$J$44</f>
        <v>0</v>
      </c>
    </row>
    <row r="92" spans="1:23" ht="16.5" thickBot="1" x14ac:dyDescent="0.3">
      <c r="A92" s="84"/>
      <c r="B92" s="101">
        <v>2</v>
      </c>
      <c r="C92" s="110" t="s">
        <v>259</v>
      </c>
      <c r="D92" s="102" t="e">
        <f>SUM(E92:G92)</f>
        <v>#REF!</v>
      </c>
      <c r="E92" s="103">
        <v>366</v>
      </c>
      <c r="F92" s="103" t="e">
        <f>'[3]7.Komunikácie'!#REF!</f>
        <v>#REF!</v>
      </c>
      <c r="G92" s="104" t="e">
        <f>'[3]7.Komunikácie'!#REF!</f>
        <v>#REF!</v>
      </c>
      <c r="H92" s="111" t="e">
        <f>SUM(I92:K92)</f>
        <v>#REF!</v>
      </c>
      <c r="I92" s="105" t="e">
        <f>'[3]7.Komunikácie'!#REF!</f>
        <v>#REF!</v>
      </c>
      <c r="J92" s="105" t="e">
        <f>'[3]7.Komunikácie'!#REF!</f>
        <v>#REF!</v>
      </c>
      <c r="K92" s="106" t="e">
        <f>'[3]7.Komunikácie'!#REF!</f>
        <v>#REF!</v>
      </c>
      <c r="L92" s="112" t="e">
        <f>SUM(M92:O92)</f>
        <v>#REF!</v>
      </c>
      <c r="M92" s="103" t="e">
        <f>'[3]7.Komunikácie'!#REF!</f>
        <v>#REF!</v>
      </c>
      <c r="N92" s="103" t="e">
        <f>'[3]7.Komunikácie'!#REF!</f>
        <v>#REF!</v>
      </c>
      <c r="O92" s="113" t="e">
        <f>'[3]7.Komunikácie'!#REF!</f>
        <v>#REF!</v>
      </c>
      <c r="P92" s="259">
        <v>0</v>
      </c>
      <c r="Q92" s="267">
        <v>0</v>
      </c>
      <c r="R92" s="267">
        <v>0</v>
      </c>
      <c r="S92" s="268">
        <v>0</v>
      </c>
      <c r="T92" s="112">
        <f>SUM(U92:W92)</f>
        <v>0</v>
      </c>
      <c r="U92" s="103">
        <f>'[3]7.Komunikácie'!$H$47</f>
        <v>0</v>
      </c>
      <c r="V92" s="103">
        <f>'[3]7.Komunikácie'!$I$47</f>
        <v>0</v>
      </c>
      <c r="W92" s="113">
        <f>'[3]7.Komunikácie'!$J$47</f>
        <v>0</v>
      </c>
    </row>
    <row r="93" spans="1:23" s="82" customFormat="1" ht="14.25" x14ac:dyDescent="0.2">
      <c r="B93" s="183" t="s">
        <v>260</v>
      </c>
      <c r="C93" s="184"/>
      <c r="D93" s="178" t="e">
        <f t="shared" ref="D93:W93" si="42">D94+D95</f>
        <v>#REF!</v>
      </c>
      <c r="E93" s="179">
        <f t="shared" si="42"/>
        <v>47735</v>
      </c>
      <c r="F93" s="179" t="e">
        <f t="shared" si="42"/>
        <v>#REF!</v>
      </c>
      <c r="G93" s="180" t="e">
        <f t="shared" si="42"/>
        <v>#REF!</v>
      </c>
      <c r="H93" s="178">
        <f t="shared" si="42"/>
        <v>69510</v>
      </c>
      <c r="I93" s="179">
        <f t="shared" si="42"/>
        <v>69510</v>
      </c>
      <c r="J93" s="179">
        <f t="shared" si="42"/>
        <v>0</v>
      </c>
      <c r="K93" s="181">
        <f t="shared" si="42"/>
        <v>0</v>
      </c>
      <c r="L93" s="182" t="e">
        <f t="shared" si="42"/>
        <v>#REF!</v>
      </c>
      <c r="M93" s="179" t="e">
        <f t="shared" si="42"/>
        <v>#REF!</v>
      </c>
      <c r="N93" s="179" t="e">
        <f t="shared" si="42"/>
        <v>#REF!</v>
      </c>
      <c r="O93" s="181" t="e">
        <f t="shared" si="42"/>
        <v>#REF!</v>
      </c>
      <c r="P93" s="257">
        <v>65435.19</v>
      </c>
      <c r="Q93" s="258">
        <v>65435.19</v>
      </c>
      <c r="R93" s="258">
        <v>0</v>
      </c>
      <c r="S93" s="262">
        <v>0</v>
      </c>
      <c r="T93" s="182">
        <f t="shared" si="42"/>
        <v>73850</v>
      </c>
      <c r="U93" s="179">
        <f t="shared" si="42"/>
        <v>73850</v>
      </c>
      <c r="V93" s="179">
        <f t="shared" si="42"/>
        <v>0</v>
      </c>
      <c r="W93" s="181">
        <f t="shared" si="42"/>
        <v>0</v>
      </c>
    </row>
    <row r="94" spans="1:23" ht="16.5" x14ac:dyDescent="0.3">
      <c r="A94" s="84"/>
      <c r="B94" s="224" t="s">
        <v>261</v>
      </c>
      <c r="C94" s="220" t="s">
        <v>262</v>
      </c>
      <c r="D94" s="201" t="e">
        <f>SUM(E94:G94)</f>
        <v>#REF!</v>
      </c>
      <c r="E94" s="202">
        <v>47475</v>
      </c>
      <c r="F94" s="229" t="e">
        <f>'[3]8.Doprava'!#REF!</f>
        <v>#REF!</v>
      </c>
      <c r="G94" s="203" t="e">
        <f>'[3]8.Doprava'!#REF!</f>
        <v>#REF!</v>
      </c>
      <c r="H94" s="201">
        <f>SUM(I94:K94)</f>
        <v>69510</v>
      </c>
      <c r="I94" s="202">
        <v>69510</v>
      </c>
      <c r="J94" s="202">
        <v>0</v>
      </c>
      <c r="K94" s="204">
        <v>0</v>
      </c>
      <c r="L94" s="205" t="e">
        <f>SUM(M94:O94)</f>
        <v>#REF!</v>
      </c>
      <c r="M94" s="202" t="e">
        <f>'[3]8.Doprava'!#REF!</f>
        <v>#REF!</v>
      </c>
      <c r="N94" s="229" t="e">
        <f>'[3]8.Doprava'!#REF!</f>
        <v>#REF!</v>
      </c>
      <c r="O94" s="204" t="e">
        <f>'[3]8.Doprava'!#REF!</f>
        <v>#REF!</v>
      </c>
      <c r="P94" s="249">
        <v>65435.19</v>
      </c>
      <c r="Q94" s="250">
        <v>65435.19</v>
      </c>
      <c r="R94" s="250">
        <v>0</v>
      </c>
      <c r="S94" s="251">
        <v>0</v>
      </c>
      <c r="T94" s="205">
        <f>SUM(U94:W94)</f>
        <v>71000</v>
      </c>
      <c r="U94" s="202">
        <f>'[3]8.Doprava'!$H$4</f>
        <v>71000</v>
      </c>
      <c r="V94" s="229">
        <f>'[3]8.Doprava'!$I$4</f>
        <v>0</v>
      </c>
      <c r="W94" s="204">
        <f>'[3]8.Doprava'!$J$4</f>
        <v>0</v>
      </c>
    </row>
    <row r="95" spans="1:23" ht="15.75" x14ac:dyDescent="0.25">
      <c r="A95" s="84"/>
      <c r="B95" s="224" t="s">
        <v>263</v>
      </c>
      <c r="C95" s="215" t="s">
        <v>264</v>
      </c>
      <c r="D95" s="201" t="e">
        <f>SUM(D96:D96)</f>
        <v>#REF!</v>
      </c>
      <c r="E95" s="202">
        <f>SUM(E96:E96)</f>
        <v>260</v>
      </c>
      <c r="F95" s="202" t="e">
        <f>SUM(F96:F96)</f>
        <v>#REF!</v>
      </c>
      <c r="G95" s="203" t="e">
        <f>SUM(G96:G96)</f>
        <v>#REF!</v>
      </c>
      <c r="H95" s="201">
        <f t="shared" ref="H95:W95" si="43">SUM(H96)</f>
        <v>0</v>
      </c>
      <c r="I95" s="202">
        <f t="shared" si="43"/>
        <v>0</v>
      </c>
      <c r="J95" s="202">
        <f t="shared" si="43"/>
        <v>0</v>
      </c>
      <c r="K95" s="204">
        <f t="shared" si="43"/>
        <v>0</v>
      </c>
      <c r="L95" s="205" t="e">
        <f>SUM(M95:O95)</f>
        <v>#REF!</v>
      </c>
      <c r="M95" s="202" t="e">
        <f t="shared" si="43"/>
        <v>#REF!</v>
      </c>
      <c r="N95" s="202" t="e">
        <f t="shared" si="43"/>
        <v>#REF!</v>
      </c>
      <c r="O95" s="204" t="e">
        <f t="shared" si="43"/>
        <v>#REF!</v>
      </c>
      <c r="P95" s="249">
        <v>0</v>
      </c>
      <c r="Q95" s="250">
        <v>0</v>
      </c>
      <c r="R95" s="250">
        <v>0</v>
      </c>
      <c r="S95" s="251">
        <v>0</v>
      </c>
      <c r="T95" s="205">
        <f t="shared" si="43"/>
        <v>2850</v>
      </c>
      <c r="U95" s="202">
        <f t="shared" si="43"/>
        <v>2850</v>
      </c>
      <c r="V95" s="202">
        <f t="shared" si="43"/>
        <v>0</v>
      </c>
      <c r="W95" s="204">
        <f t="shared" si="43"/>
        <v>0</v>
      </c>
    </row>
    <row r="96" spans="1:23" ht="16.5" thickBot="1" x14ac:dyDescent="0.3">
      <c r="A96" s="84"/>
      <c r="B96" s="101">
        <v>1</v>
      </c>
      <c r="C96" s="110" t="s">
        <v>265</v>
      </c>
      <c r="D96" s="102" t="e">
        <f>SUM(E96:G96)</f>
        <v>#REF!</v>
      </c>
      <c r="E96" s="103">
        <v>260</v>
      </c>
      <c r="F96" s="103" t="e">
        <f>'[3]8.Doprava'!#REF!</f>
        <v>#REF!</v>
      </c>
      <c r="G96" s="104" t="e">
        <f>'[3]8.Doprava'!#REF!</f>
        <v>#REF!</v>
      </c>
      <c r="H96" s="111">
        <f>SUM(I96:K96)</f>
        <v>0</v>
      </c>
      <c r="I96" s="105">
        <v>0</v>
      </c>
      <c r="J96" s="105">
        <v>0</v>
      </c>
      <c r="K96" s="106">
        <v>0</v>
      </c>
      <c r="L96" s="112" t="e">
        <f>SUM(M96:O96)</f>
        <v>#REF!</v>
      </c>
      <c r="M96" s="103" t="e">
        <f>'[3]8.Doprava'!#REF!</f>
        <v>#REF!</v>
      </c>
      <c r="N96" s="103" t="e">
        <f>'[3]8.Doprava'!#REF!</f>
        <v>#REF!</v>
      </c>
      <c r="O96" s="113" t="e">
        <f>'[3]8.Doprava'!#REF!</f>
        <v>#REF!</v>
      </c>
      <c r="P96" s="259">
        <v>0</v>
      </c>
      <c r="Q96" s="267">
        <v>0</v>
      </c>
      <c r="R96" s="267">
        <v>0</v>
      </c>
      <c r="S96" s="268">
        <v>0</v>
      </c>
      <c r="T96" s="112">
        <f>SUM(U96:W96)</f>
        <v>2850</v>
      </c>
      <c r="U96" s="103">
        <f>'[3]8.Doprava'!$H$7</f>
        <v>2850</v>
      </c>
      <c r="V96" s="103">
        <f>'[3]8.Doprava'!$I$7</f>
        <v>0</v>
      </c>
      <c r="W96" s="113">
        <f>'[3]8.Doprava'!$J$7</f>
        <v>0</v>
      </c>
    </row>
    <row r="97" spans="1:23" s="82" customFormat="1" ht="14.25" x14ac:dyDescent="0.2">
      <c r="B97" s="183" t="s">
        <v>266</v>
      </c>
      <c r="C97" s="184"/>
      <c r="D97" s="178" t="e">
        <f t="shared" ref="D97:W97" si="44">D98+D99+D107+D114+D117+D118+D119</f>
        <v>#REF!</v>
      </c>
      <c r="E97" s="179" t="e">
        <f t="shared" si="44"/>
        <v>#REF!</v>
      </c>
      <c r="F97" s="179" t="e">
        <f t="shared" si="44"/>
        <v>#REF!</v>
      </c>
      <c r="G97" s="180" t="e">
        <f t="shared" si="44"/>
        <v>#REF!</v>
      </c>
      <c r="H97" s="178">
        <f t="shared" si="44"/>
        <v>5702025.9800000004</v>
      </c>
      <c r="I97" s="179">
        <f t="shared" si="44"/>
        <v>5290112.9800000004</v>
      </c>
      <c r="J97" s="179">
        <f t="shared" si="44"/>
        <v>411913</v>
      </c>
      <c r="K97" s="181">
        <f t="shared" si="44"/>
        <v>0</v>
      </c>
      <c r="L97" s="182" t="e">
        <f t="shared" si="44"/>
        <v>#REF!</v>
      </c>
      <c r="M97" s="179" t="e">
        <f t="shared" si="44"/>
        <v>#REF!</v>
      </c>
      <c r="N97" s="179" t="e">
        <f t="shared" si="44"/>
        <v>#REF!</v>
      </c>
      <c r="O97" s="181" t="e">
        <f t="shared" si="44"/>
        <v>#REF!</v>
      </c>
      <c r="P97" s="257">
        <v>5603561.3399999999</v>
      </c>
      <c r="Q97" s="258">
        <v>5352051.54</v>
      </c>
      <c r="R97" s="258">
        <v>19924.32</v>
      </c>
      <c r="S97" s="262">
        <v>231585.48</v>
      </c>
      <c r="T97" s="182" t="e">
        <f t="shared" si="44"/>
        <v>#REF!</v>
      </c>
      <c r="U97" s="179" t="e">
        <f t="shared" si="44"/>
        <v>#REF!</v>
      </c>
      <c r="V97" s="179" t="e">
        <f t="shared" si="44"/>
        <v>#REF!</v>
      </c>
      <c r="W97" s="181" t="e">
        <f t="shared" si="44"/>
        <v>#REF!</v>
      </c>
    </row>
    <row r="98" spans="1:23" ht="16.5" x14ac:dyDescent="0.3">
      <c r="A98" s="84"/>
      <c r="B98" s="224" t="s">
        <v>267</v>
      </c>
      <c r="C98" s="220" t="s">
        <v>268</v>
      </c>
      <c r="D98" s="201" t="e">
        <f>SUM(E98:G98)</f>
        <v>#REF!</v>
      </c>
      <c r="E98" s="202">
        <v>38985</v>
      </c>
      <c r="F98" s="202" t="e">
        <f>'[3]9. Vzdelávanie'!#REF!</f>
        <v>#REF!</v>
      </c>
      <c r="G98" s="203" t="e">
        <f>'[3]9. Vzdelávanie'!#REF!</f>
        <v>#REF!</v>
      </c>
      <c r="H98" s="201">
        <f>SUM(I98:K98)</f>
        <v>63657</v>
      </c>
      <c r="I98" s="202">
        <v>63657</v>
      </c>
      <c r="J98" s="202">
        <v>0</v>
      </c>
      <c r="K98" s="204">
        <v>0</v>
      </c>
      <c r="L98" s="205" t="e">
        <f>SUM(M98:O98)</f>
        <v>#REF!</v>
      </c>
      <c r="M98" s="202" t="e">
        <f>'[3]9. Vzdelávanie'!#REF!</f>
        <v>#REF!</v>
      </c>
      <c r="N98" s="202" t="e">
        <f>'[3]9. Vzdelávanie'!#REF!</f>
        <v>#REF!</v>
      </c>
      <c r="O98" s="204" t="e">
        <f>'[3]9. Vzdelávanie'!#REF!</f>
        <v>#REF!</v>
      </c>
      <c r="P98" s="249">
        <v>2198.3000000000002</v>
      </c>
      <c r="Q98" s="250">
        <v>2198.3000000000002</v>
      </c>
      <c r="R98" s="250">
        <v>0</v>
      </c>
      <c r="S98" s="251">
        <v>0</v>
      </c>
      <c r="T98" s="205">
        <f>SUM(U98:W98)</f>
        <v>4292</v>
      </c>
      <c r="U98" s="202">
        <f>'[3]9. Vzdelávanie'!$H$4</f>
        <v>4292</v>
      </c>
      <c r="V98" s="202">
        <f>'[3]9. Vzdelávanie'!$I$4</f>
        <v>0</v>
      </c>
      <c r="W98" s="204">
        <f>'[3]9. Vzdelávanie'!$J$4</f>
        <v>0</v>
      </c>
    </row>
    <row r="99" spans="1:23" ht="15.75" x14ac:dyDescent="0.25">
      <c r="A99" s="84"/>
      <c r="B99" s="224" t="s">
        <v>269</v>
      </c>
      <c r="C99" s="215" t="s">
        <v>270</v>
      </c>
      <c r="D99" s="201" t="e">
        <f t="shared" ref="D99:W99" si="45">SUM(D100:D106)</f>
        <v>#REF!</v>
      </c>
      <c r="E99" s="202" t="e">
        <f t="shared" si="45"/>
        <v>#REF!</v>
      </c>
      <c r="F99" s="202" t="e">
        <f t="shared" si="45"/>
        <v>#REF!</v>
      </c>
      <c r="G99" s="203" t="e">
        <f t="shared" si="45"/>
        <v>#REF!</v>
      </c>
      <c r="H99" s="201">
        <f t="shared" si="45"/>
        <v>1549169</v>
      </c>
      <c r="I99" s="202">
        <f t="shared" si="45"/>
        <v>1139518</v>
      </c>
      <c r="J99" s="202">
        <f t="shared" si="45"/>
        <v>409651</v>
      </c>
      <c r="K99" s="204">
        <f t="shared" si="45"/>
        <v>0</v>
      </c>
      <c r="L99" s="205" t="e">
        <f t="shared" si="45"/>
        <v>#REF!</v>
      </c>
      <c r="M99" s="202" t="e">
        <f t="shared" si="45"/>
        <v>#REF!</v>
      </c>
      <c r="N99" s="202" t="e">
        <f t="shared" si="45"/>
        <v>#REF!</v>
      </c>
      <c r="O99" s="204" t="e">
        <f t="shared" si="45"/>
        <v>#REF!</v>
      </c>
      <c r="P99" s="249">
        <v>1169183</v>
      </c>
      <c r="Q99" s="250">
        <v>1169183</v>
      </c>
      <c r="R99" s="250">
        <v>0</v>
      </c>
      <c r="S99" s="251">
        <v>0</v>
      </c>
      <c r="T99" s="205" t="e">
        <f t="shared" si="45"/>
        <v>#REF!</v>
      </c>
      <c r="U99" s="202" t="e">
        <f t="shared" si="45"/>
        <v>#REF!</v>
      </c>
      <c r="V99" s="202" t="e">
        <f t="shared" si="45"/>
        <v>#REF!</v>
      </c>
      <c r="W99" s="204" t="e">
        <f t="shared" si="45"/>
        <v>#REF!</v>
      </c>
    </row>
    <row r="100" spans="1:23" ht="15.75" x14ac:dyDescent="0.25">
      <c r="A100" s="84"/>
      <c r="B100" s="91">
        <v>1</v>
      </c>
      <c r="C100" s="107" t="s">
        <v>271</v>
      </c>
      <c r="D100" s="93" t="e">
        <f t="shared" ref="D100:D106" si="46">SUM(E100:G100)</f>
        <v>#REF!</v>
      </c>
      <c r="E100" s="94">
        <v>134470</v>
      </c>
      <c r="F100" s="94" t="e">
        <f>'[3]9. Vzdelávanie'!#REF!</f>
        <v>#REF!</v>
      </c>
      <c r="G100" s="95" t="e">
        <f>'[3]9. Vzdelávanie'!#REF!</f>
        <v>#REF!</v>
      </c>
      <c r="H100" s="93">
        <f t="shared" ref="H100:H106" si="47">SUM(I100:K100)</f>
        <v>137478</v>
      </c>
      <c r="I100" s="94">
        <v>137478</v>
      </c>
      <c r="J100" s="96">
        <v>0</v>
      </c>
      <c r="K100" s="96">
        <v>0</v>
      </c>
      <c r="L100" s="97" t="e">
        <f t="shared" ref="L100:L106" si="48">SUM(M100:O100)</f>
        <v>#REF!</v>
      </c>
      <c r="M100" s="94" t="e">
        <f>'[3]9. Vzdelávanie'!#REF!</f>
        <v>#REF!</v>
      </c>
      <c r="N100" s="94" t="e">
        <f>'[3]9. Vzdelávanie'!#REF!</f>
        <v>#REF!</v>
      </c>
      <c r="O100" s="96" t="e">
        <f>'[3]9. Vzdelávanie'!#REF!</f>
        <v>#REF!</v>
      </c>
      <c r="P100" s="249">
        <v>135961</v>
      </c>
      <c r="Q100" s="252">
        <v>135961</v>
      </c>
      <c r="R100" s="252">
        <v>0</v>
      </c>
      <c r="S100" s="253">
        <v>0</v>
      </c>
      <c r="T100" s="97" t="e">
        <f t="shared" ref="T100:T106" si="49">SUM(U100:W100)</f>
        <v>#REF!</v>
      </c>
      <c r="U100" s="94">
        <f>'[4]9. Vzdelávanie'!$Q$9</f>
        <v>1431</v>
      </c>
      <c r="V100" s="94" t="e">
        <f>'[3]9. Vzdelávanie'!$I$33</f>
        <v>#REF!</v>
      </c>
      <c r="W100" s="96" t="e">
        <f>'[3]9. Vzdelávanie'!$J$33</f>
        <v>#REF!</v>
      </c>
    </row>
    <row r="101" spans="1:23" ht="15.75" x14ac:dyDescent="0.25">
      <c r="A101" s="84"/>
      <c r="B101" s="91">
        <v>2</v>
      </c>
      <c r="C101" s="107" t="s">
        <v>272</v>
      </c>
      <c r="D101" s="93" t="e">
        <f t="shared" si="46"/>
        <v>#REF!</v>
      </c>
      <c r="E101" s="94">
        <v>244187</v>
      </c>
      <c r="F101" s="94" t="e">
        <f>'[3]9. Vzdelávanie'!#REF!</f>
        <v>#REF!</v>
      </c>
      <c r="G101" s="95" t="e">
        <f>'[3]9. Vzdelávanie'!#REF!</f>
        <v>#REF!</v>
      </c>
      <c r="H101" s="93">
        <f t="shared" si="47"/>
        <v>263081</v>
      </c>
      <c r="I101" s="94">
        <v>263081</v>
      </c>
      <c r="J101" s="96">
        <v>0</v>
      </c>
      <c r="K101" s="96">
        <v>0</v>
      </c>
      <c r="L101" s="97" t="e">
        <f t="shared" si="48"/>
        <v>#REF!</v>
      </c>
      <c r="M101" s="94" t="e">
        <f>'[3]9. Vzdelávanie'!#REF!</f>
        <v>#REF!</v>
      </c>
      <c r="N101" s="94" t="e">
        <f>'[3]9. Vzdelávanie'!#REF!</f>
        <v>#REF!</v>
      </c>
      <c r="O101" s="96" t="e">
        <f>'[3]9. Vzdelávanie'!#REF!</f>
        <v>#REF!</v>
      </c>
      <c r="P101" s="249">
        <v>272978</v>
      </c>
      <c r="Q101" s="252">
        <v>272978</v>
      </c>
      <c r="R101" s="252">
        <v>0</v>
      </c>
      <c r="S101" s="253">
        <v>0</v>
      </c>
      <c r="T101" s="97" t="e">
        <f t="shared" si="49"/>
        <v>#REF!</v>
      </c>
      <c r="U101" s="94">
        <f>'[4]9. Vzdelávanie'!$Q$18</f>
        <v>1479615</v>
      </c>
      <c r="V101" s="94" t="e">
        <f>'[3]9. Vzdelávanie'!$I$34</f>
        <v>#REF!</v>
      </c>
      <c r="W101" s="96" t="e">
        <f>'[3]9. Vzdelávanie'!$J$34</f>
        <v>#REF!</v>
      </c>
    </row>
    <row r="102" spans="1:23" ht="15.75" x14ac:dyDescent="0.25">
      <c r="A102" s="84"/>
      <c r="B102" s="91">
        <v>3</v>
      </c>
      <c r="C102" s="107" t="s">
        <v>273</v>
      </c>
      <c r="D102" s="93" t="e">
        <f t="shared" si="46"/>
        <v>#REF!</v>
      </c>
      <c r="E102" s="94">
        <v>250400</v>
      </c>
      <c r="F102" s="94">
        <v>194592</v>
      </c>
      <c r="G102" s="95" t="e">
        <f>'[3]9. Vzdelávanie'!#REF!</f>
        <v>#REF!</v>
      </c>
      <c r="H102" s="93">
        <f t="shared" si="47"/>
        <v>687716</v>
      </c>
      <c r="I102" s="94">
        <v>278065</v>
      </c>
      <c r="J102" s="94">
        <v>409651</v>
      </c>
      <c r="K102" s="96">
        <v>0</v>
      </c>
      <c r="L102" s="97" t="e">
        <f t="shared" si="48"/>
        <v>#REF!</v>
      </c>
      <c r="M102" s="94" t="e">
        <f>'[3]9. Vzdelávanie'!#REF!</f>
        <v>#REF!</v>
      </c>
      <c r="N102" s="94" t="e">
        <f>'[3]9. Vzdelávanie'!#REF!</f>
        <v>#REF!</v>
      </c>
      <c r="O102" s="96" t="e">
        <f>'[3]9. Vzdelávanie'!#REF!</f>
        <v>#REF!</v>
      </c>
      <c r="P102" s="249">
        <v>284315</v>
      </c>
      <c r="Q102" s="252">
        <v>284315</v>
      </c>
      <c r="R102" s="252">
        <v>0</v>
      </c>
      <c r="S102" s="253">
        <v>0</v>
      </c>
      <c r="T102" s="97">
        <f t="shared" si="49"/>
        <v>147030</v>
      </c>
      <c r="U102" s="94">
        <f>'[4]9. Vzdelávanie'!$Q$19</f>
        <v>147030</v>
      </c>
      <c r="V102" s="94">
        <f>'[3]9. Vzdelávanie'!$I$35</f>
        <v>0</v>
      </c>
      <c r="W102" s="96">
        <f>'[3]9. Vzdelávanie'!$J$35</f>
        <v>0</v>
      </c>
    </row>
    <row r="103" spans="1:23" ht="15.75" x14ac:dyDescent="0.25">
      <c r="A103" s="83"/>
      <c r="B103" s="91">
        <v>4</v>
      </c>
      <c r="C103" s="107" t="s">
        <v>274</v>
      </c>
      <c r="D103" s="93" t="e">
        <f t="shared" si="46"/>
        <v>#REF!</v>
      </c>
      <c r="E103" s="94" t="e">
        <f>'[3]9. Vzdelávanie'!#REF!</f>
        <v>#REF!</v>
      </c>
      <c r="F103" s="94" t="e">
        <f>'[3]9. Vzdelávanie'!#REF!</f>
        <v>#REF!</v>
      </c>
      <c r="G103" s="95" t="e">
        <f>'[3]9. Vzdelávanie'!#REF!</f>
        <v>#REF!</v>
      </c>
      <c r="H103" s="93">
        <f t="shared" si="47"/>
        <v>0</v>
      </c>
      <c r="I103" s="94">
        <v>0</v>
      </c>
      <c r="J103" s="96">
        <v>0</v>
      </c>
      <c r="K103" s="96">
        <v>0</v>
      </c>
      <c r="L103" s="97" t="e">
        <f t="shared" si="48"/>
        <v>#REF!</v>
      </c>
      <c r="M103" s="94" t="e">
        <f>'[3]9. Vzdelávanie'!#REF!</f>
        <v>#REF!</v>
      </c>
      <c r="N103" s="94" t="e">
        <f>'[3]9. Vzdelávanie'!#REF!</f>
        <v>#REF!</v>
      </c>
      <c r="O103" s="96" t="e">
        <f>'[3]9. Vzdelávanie'!#REF!</f>
        <v>#REF!</v>
      </c>
      <c r="P103" s="249">
        <v>0</v>
      </c>
      <c r="Q103" s="252">
        <v>0</v>
      </c>
      <c r="R103" s="252">
        <v>0</v>
      </c>
      <c r="S103" s="253">
        <v>0</v>
      </c>
      <c r="T103" s="97" t="e">
        <f t="shared" si="49"/>
        <v>#REF!</v>
      </c>
      <c r="U103" s="94">
        <f>'[3]9. Vzdelávanie'!$H$38</f>
        <v>0</v>
      </c>
      <c r="V103" s="94">
        <f>'[3]9. Vzdelávanie'!$I$38</f>
        <v>0</v>
      </c>
      <c r="W103" s="96" t="e">
        <f>'[3]9. Vzdelávanie'!$J$38</f>
        <v>#REF!</v>
      </c>
    </row>
    <row r="104" spans="1:23" ht="15.75" x14ac:dyDescent="0.25">
      <c r="A104" s="84"/>
      <c r="B104" s="91">
        <v>5</v>
      </c>
      <c r="C104" s="107" t="s">
        <v>275</v>
      </c>
      <c r="D104" s="93" t="e">
        <f t="shared" si="46"/>
        <v>#REF!</v>
      </c>
      <c r="E104" s="94">
        <v>153560</v>
      </c>
      <c r="F104" s="98" t="e">
        <f>'[3]9. Vzdelávanie'!#REF!</f>
        <v>#REF!</v>
      </c>
      <c r="G104" s="95" t="e">
        <f>'[3]9. Vzdelávanie'!#REF!</f>
        <v>#REF!</v>
      </c>
      <c r="H104" s="93">
        <f t="shared" si="47"/>
        <v>169278</v>
      </c>
      <c r="I104" s="94">
        <v>169278</v>
      </c>
      <c r="J104" s="96">
        <v>0</v>
      </c>
      <c r="K104" s="96">
        <v>0</v>
      </c>
      <c r="L104" s="97" t="e">
        <f t="shared" si="48"/>
        <v>#REF!</v>
      </c>
      <c r="M104" s="94" t="e">
        <f>'[3]9. Vzdelávanie'!#REF!</f>
        <v>#REF!</v>
      </c>
      <c r="N104" s="94" t="e">
        <f>'[3]9. Vzdelávanie'!#REF!</f>
        <v>#REF!</v>
      </c>
      <c r="O104" s="96" t="e">
        <f>'[3]9. Vzdelávanie'!#REF!</f>
        <v>#REF!</v>
      </c>
      <c r="P104" s="249">
        <v>179348</v>
      </c>
      <c r="Q104" s="252">
        <v>179348</v>
      </c>
      <c r="R104" s="252">
        <v>0</v>
      </c>
      <c r="S104" s="253">
        <v>0</v>
      </c>
      <c r="T104" s="97" t="e">
        <f t="shared" si="49"/>
        <v>#REF!</v>
      </c>
      <c r="U104" s="94" t="e">
        <f>'[4]9. Vzdelávanie'!#REF!</f>
        <v>#REF!</v>
      </c>
      <c r="V104" s="94" t="e">
        <f>'[3]9. Vzdelávanie'!$I$39</f>
        <v>#REF!</v>
      </c>
      <c r="W104" s="96" t="e">
        <f>'[3]9. Vzdelávanie'!$J$39</f>
        <v>#REF!</v>
      </c>
    </row>
    <row r="105" spans="1:23" ht="15.75" x14ac:dyDescent="0.25">
      <c r="A105" s="84"/>
      <c r="B105" s="91">
        <v>6</v>
      </c>
      <c r="C105" s="107" t="s">
        <v>276</v>
      </c>
      <c r="D105" s="93" t="e">
        <f t="shared" si="46"/>
        <v>#REF!</v>
      </c>
      <c r="E105" s="94">
        <v>172477</v>
      </c>
      <c r="F105" s="94">
        <v>183944</v>
      </c>
      <c r="G105" s="95" t="e">
        <f>'[3]9. Vzdelávanie'!#REF!</f>
        <v>#REF!</v>
      </c>
      <c r="H105" s="93">
        <f t="shared" si="47"/>
        <v>169490</v>
      </c>
      <c r="I105" s="94">
        <v>169490</v>
      </c>
      <c r="J105" s="96">
        <v>0</v>
      </c>
      <c r="K105" s="96">
        <v>0</v>
      </c>
      <c r="L105" s="97" t="e">
        <f t="shared" si="48"/>
        <v>#REF!</v>
      </c>
      <c r="M105" s="94" t="e">
        <f>'[3]9. Vzdelávanie'!#REF!</f>
        <v>#REF!</v>
      </c>
      <c r="N105" s="94" t="e">
        <f>'[3]9. Vzdelávanie'!#REF!</f>
        <v>#REF!</v>
      </c>
      <c r="O105" s="96" t="e">
        <f>'[3]9. Vzdelávanie'!#REF!</f>
        <v>#REF!</v>
      </c>
      <c r="P105" s="249">
        <v>169555</v>
      </c>
      <c r="Q105" s="252">
        <v>169555</v>
      </c>
      <c r="R105" s="252">
        <v>0</v>
      </c>
      <c r="S105" s="253">
        <v>0</v>
      </c>
      <c r="T105" s="97">
        <f t="shared" si="49"/>
        <v>84028</v>
      </c>
      <c r="U105" s="94">
        <f>'[4]9. Vzdelávanie'!$Q$22</f>
        <v>84028</v>
      </c>
      <c r="V105" s="94">
        <f>'[3]9. Vzdelávanie'!$I$40</f>
        <v>0</v>
      </c>
      <c r="W105" s="96">
        <f>'[3]9. Vzdelávanie'!$J$40</f>
        <v>0</v>
      </c>
    </row>
    <row r="106" spans="1:23" ht="15.75" x14ac:dyDescent="0.25">
      <c r="A106" s="84"/>
      <c r="B106" s="91">
        <v>7</v>
      </c>
      <c r="C106" s="107" t="s">
        <v>277</v>
      </c>
      <c r="D106" s="93" t="e">
        <f t="shared" si="46"/>
        <v>#REF!</v>
      </c>
      <c r="E106" s="94">
        <v>128501</v>
      </c>
      <c r="F106" s="94"/>
      <c r="G106" s="95" t="e">
        <f>'[3]9. Vzdelávanie'!#REF!</f>
        <v>#REF!</v>
      </c>
      <c r="H106" s="93">
        <f t="shared" si="47"/>
        <v>122126</v>
      </c>
      <c r="I106" s="94">
        <v>122126</v>
      </c>
      <c r="J106" s="96">
        <v>0</v>
      </c>
      <c r="K106" s="96">
        <v>0</v>
      </c>
      <c r="L106" s="97" t="e">
        <f t="shared" si="48"/>
        <v>#REF!</v>
      </c>
      <c r="M106" s="94" t="e">
        <f>'[3]9. Vzdelávanie'!#REF!</f>
        <v>#REF!</v>
      </c>
      <c r="N106" s="94" t="e">
        <f>'[3]9. Vzdelávanie'!#REF!</f>
        <v>#REF!</v>
      </c>
      <c r="O106" s="96" t="e">
        <f>'[3]9. Vzdelávanie'!#REF!</f>
        <v>#REF!</v>
      </c>
      <c r="P106" s="249">
        <v>127026</v>
      </c>
      <c r="Q106" s="252">
        <v>127026</v>
      </c>
      <c r="R106" s="252">
        <v>0</v>
      </c>
      <c r="S106" s="253">
        <v>0</v>
      </c>
      <c r="T106" s="97" t="e">
        <f t="shared" si="49"/>
        <v>#REF!</v>
      </c>
      <c r="U106" s="94" t="e">
        <f>'[4]9. Vzdelávanie'!#REF!</f>
        <v>#REF!</v>
      </c>
      <c r="V106" s="94" t="e">
        <f>'[3]9. Vzdelávanie'!$I$43</f>
        <v>#REF!</v>
      </c>
      <c r="W106" s="96" t="e">
        <f>'[3]9. Vzdelávanie'!$J$43</f>
        <v>#REF!</v>
      </c>
    </row>
    <row r="107" spans="1:23" ht="15.75" x14ac:dyDescent="0.25">
      <c r="A107" s="84"/>
      <c r="B107" s="224" t="s">
        <v>278</v>
      </c>
      <c r="C107" s="215" t="s">
        <v>279</v>
      </c>
      <c r="D107" s="201" t="e">
        <f t="shared" ref="D107:W107" si="50">SUM(D108:D113)</f>
        <v>#REF!</v>
      </c>
      <c r="E107" s="202">
        <f t="shared" si="50"/>
        <v>3234702</v>
      </c>
      <c r="F107" s="202" t="e">
        <f t="shared" si="50"/>
        <v>#REF!</v>
      </c>
      <c r="G107" s="203" t="e">
        <f t="shared" si="50"/>
        <v>#REF!</v>
      </c>
      <c r="H107" s="201">
        <f t="shared" si="50"/>
        <v>3200175</v>
      </c>
      <c r="I107" s="202">
        <f t="shared" si="50"/>
        <v>3198395</v>
      </c>
      <c r="J107" s="202">
        <f t="shared" si="50"/>
        <v>1780</v>
      </c>
      <c r="K107" s="204">
        <f t="shared" si="50"/>
        <v>0</v>
      </c>
      <c r="L107" s="205" t="e">
        <f t="shared" si="50"/>
        <v>#REF!</v>
      </c>
      <c r="M107" s="202" t="e">
        <f t="shared" si="50"/>
        <v>#REF!</v>
      </c>
      <c r="N107" s="202" t="e">
        <f t="shared" si="50"/>
        <v>#REF!</v>
      </c>
      <c r="O107" s="204" t="e">
        <f t="shared" si="50"/>
        <v>#REF!</v>
      </c>
      <c r="P107" s="249">
        <v>3506810.61</v>
      </c>
      <c r="Q107" s="250">
        <v>3255300.81</v>
      </c>
      <c r="R107" s="250">
        <v>19924.32</v>
      </c>
      <c r="S107" s="251">
        <v>231585.48</v>
      </c>
      <c r="T107" s="205" t="e">
        <f t="shared" si="50"/>
        <v>#REF!</v>
      </c>
      <c r="U107" s="202">
        <f t="shared" si="50"/>
        <v>5061640</v>
      </c>
      <c r="V107" s="202" t="e">
        <f t="shared" si="50"/>
        <v>#REF!</v>
      </c>
      <c r="W107" s="204" t="e">
        <f t="shared" si="50"/>
        <v>#REF!</v>
      </c>
    </row>
    <row r="108" spans="1:23" ht="15.75" x14ac:dyDescent="0.25">
      <c r="A108" s="84"/>
      <c r="B108" s="91">
        <v>1</v>
      </c>
      <c r="C108" s="107" t="s">
        <v>280</v>
      </c>
      <c r="D108" s="93" t="e">
        <f t="shared" ref="D108:D113" si="51">SUM(E108:G108)</f>
        <v>#REF!</v>
      </c>
      <c r="E108" s="94">
        <v>328366</v>
      </c>
      <c r="F108" s="94" t="e">
        <f>'[3]9. Vzdelávanie'!#REF!</f>
        <v>#REF!</v>
      </c>
      <c r="G108" s="95" t="e">
        <f>'[3]9. Vzdelávanie'!#REF!</f>
        <v>#REF!</v>
      </c>
      <c r="H108" s="93">
        <f t="shared" ref="H108:H113" si="52">SUM(I108:K108)</f>
        <v>282825</v>
      </c>
      <c r="I108" s="94">
        <v>282825</v>
      </c>
      <c r="J108" s="96">
        <v>0</v>
      </c>
      <c r="K108" s="96">
        <v>0</v>
      </c>
      <c r="L108" s="97" t="e">
        <f t="shared" ref="L108:L113" si="53">SUM(M108:O108)</f>
        <v>#REF!</v>
      </c>
      <c r="M108" s="94" t="e">
        <f>'[3]9. Vzdelávanie'!#REF!</f>
        <v>#REF!</v>
      </c>
      <c r="N108" s="94" t="e">
        <f>'[3]9. Vzdelávanie'!#REF!</f>
        <v>#REF!</v>
      </c>
      <c r="O108" s="96" t="e">
        <f>'[3]9. Vzdelávanie'!#REF!</f>
        <v>#REF!</v>
      </c>
      <c r="P108" s="249">
        <v>282259</v>
      </c>
      <c r="Q108" s="252">
        <v>282259</v>
      </c>
      <c r="R108" s="252">
        <v>0</v>
      </c>
      <c r="S108" s="253">
        <v>0</v>
      </c>
      <c r="T108" s="97" t="e">
        <f t="shared" ref="T108:T113" si="54">SUM(U108:W108)</f>
        <v>#REF!</v>
      </c>
      <c r="U108" s="94">
        <f>'[4]9. Vzdelávanie'!$Q$25</f>
        <v>185514</v>
      </c>
      <c r="V108" s="94" t="e">
        <f>'[3]9. Vzdelávanie'!$I$46</f>
        <v>#REF!</v>
      </c>
      <c r="W108" s="96" t="e">
        <f>'[3]9. Vzdelávanie'!$J$46</f>
        <v>#REF!</v>
      </c>
    </row>
    <row r="109" spans="1:23" ht="15.75" x14ac:dyDescent="0.25">
      <c r="A109" s="84"/>
      <c r="B109" s="91">
        <v>2</v>
      </c>
      <c r="C109" s="107" t="s">
        <v>281</v>
      </c>
      <c r="D109" s="93" t="e">
        <f t="shared" si="51"/>
        <v>#REF!</v>
      </c>
      <c r="E109" s="94">
        <v>570052</v>
      </c>
      <c r="F109" s="94">
        <v>69468</v>
      </c>
      <c r="G109" s="95" t="e">
        <f>'[3]9. Vzdelávanie'!#REF!</f>
        <v>#REF!</v>
      </c>
      <c r="H109" s="93">
        <f t="shared" si="52"/>
        <v>581965</v>
      </c>
      <c r="I109" s="94">
        <v>581965</v>
      </c>
      <c r="J109" s="96">
        <v>0</v>
      </c>
      <c r="K109" s="96">
        <v>0</v>
      </c>
      <c r="L109" s="97" t="e">
        <f t="shared" si="53"/>
        <v>#REF!</v>
      </c>
      <c r="M109" s="94" t="e">
        <f>'[3]9. Vzdelávanie'!#REF!</f>
        <v>#REF!</v>
      </c>
      <c r="N109" s="94" t="e">
        <f>'[3]9. Vzdelávanie'!#REF!</f>
        <v>#REF!</v>
      </c>
      <c r="O109" s="96" t="e">
        <f>'[3]9. Vzdelávanie'!#REF!</f>
        <v>#REF!</v>
      </c>
      <c r="P109" s="249">
        <v>546122</v>
      </c>
      <c r="Q109" s="252">
        <v>546122</v>
      </c>
      <c r="R109" s="252">
        <v>0</v>
      </c>
      <c r="S109" s="253">
        <v>0</v>
      </c>
      <c r="T109" s="97" t="e">
        <f t="shared" si="54"/>
        <v>#REF!</v>
      </c>
      <c r="U109" s="94">
        <f>'[4]9. Vzdelávanie'!$Q$26</f>
        <v>33520</v>
      </c>
      <c r="V109" s="94" t="e">
        <f>'[3]9. Vzdelávanie'!$I$47</f>
        <v>#REF!</v>
      </c>
      <c r="W109" s="96" t="e">
        <f>'[3]9. Vzdelávanie'!$J$47</f>
        <v>#REF!</v>
      </c>
    </row>
    <row r="110" spans="1:23" ht="15.75" x14ac:dyDescent="0.25">
      <c r="A110" s="108"/>
      <c r="B110" s="91">
        <v>3</v>
      </c>
      <c r="C110" s="107" t="s">
        <v>282</v>
      </c>
      <c r="D110" s="93" t="e">
        <f t="shared" si="51"/>
        <v>#REF!</v>
      </c>
      <c r="E110" s="94">
        <v>787656</v>
      </c>
      <c r="F110" s="94" t="e">
        <f>'[3]9. Vzdelávanie'!#REF!</f>
        <v>#REF!</v>
      </c>
      <c r="G110" s="95" t="e">
        <f>'[3]9. Vzdelávanie'!#REF!</f>
        <v>#REF!</v>
      </c>
      <c r="H110" s="93">
        <f t="shared" si="52"/>
        <v>851849</v>
      </c>
      <c r="I110" s="94">
        <v>851849</v>
      </c>
      <c r="J110" s="96">
        <v>0</v>
      </c>
      <c r="K110" s="96">
        <v>0</v>
      </c>
      <c r="L110" s="97" t="e">
        <f t="shared" si="53"/>
        <v>#REF!</v>
      </c>
      <c r="M110" s="94" t="e">
        <f>'[3]9. Vzdelávanie'!#REF!</f>
        <v>#REF!</v>
      </c>
      <c r="N110" s="94" t="e">
        <f>'[3]9. Vzdelávanie'!#REF!</f>
        <v>#REF!</v>
      </c>
      <c r="O110" s="96" t="e">
        <f>'[3]9. Vzdelávanie'!#REF!</f>
        <v>#REF!</v>
      </c>
      <c r="P110" s="249">
        <v>1151774.29</v>
      </c>
      <c r="Q110" s="252">
        <v>920188.81</v>
      </c>
      <c r="R110" s="252">
        <v>0</v>
      </c>
      <c r="S110" s="271">
        <v>231585.48</v>
      </c>
      <c r="T110" s="97">
        <f t="shared" si="54"/>
        <v>4018433</v>
      </c>
      <c r="U110" s="94">
        <f>'[4]9. Vzdelávanie'!$Q$27</f>
        <v>3786847</v>
      </c>
      <c r="V110" s="94">
        <f>'[3]9. Vzdelávanie'!$I$48</f>
        <v>0</v>
      </c>
      <c r="W110" s="96">
        <f>'[3]9. Vzdelávanie'!$J$48</f>
        <v>231586</v>
      </c>
    </row>
    <row r="111" spans="1:23" ht="15.75" x14ac:dyDescent="0.25">
      <c r="A111" s="108"/>
      <c r="B111" s="91">
        <v>4</v>
      </c>
      <c r="C111" s="107" t="s">
        <v>283</v>
      </c>
      <c r="D111" s="93" t="e">
        <f t="shared" si="51"/>
        <v>#REF!</v>
      </c>
      <c r="E111" s="94">
        <v>643464</v>
      </c>
      <c r="F111" s="94"/>
      <c r="G111" s="95" t="e">
        <f>'[3]9. Vzdelávanie'!#REF!</f>
        <v>#REF!</v>
      </c>
      <c r="H111" s="93">
        <f t="shared" si="52"/>
        <v>610772</v>
      </c>
      <c r="I111" s="94">
        <v>608992</v>
      </c>
      <c r="J111" s="94">
        <v>1780</v>
      </c>
      <c r="K111" s="96">
        <v>0</v>
      </c>
      <c r="L111" s="97" t="e">
        <f t="shared" si="53"/>
        <v>#REF!</v>
      </c>
      <c r="M111" s="94" t="e">
        <f>'[3]9. Vzdelávanie'!#REF!</f>
        <v>#REF!</v>
      </c>
      <c r="N111" s="94" t="e">
        <f>'[3]9. Vzdelávanie'!#REF!</f>
        <v>#REF!</v>
      </c>
      <c r="O111" s="96" t="e">
        <f>'[3]9. Vzdelávanie'!#REF!</f>
        <v>#REF!</v>
      </c>
      <c r="P111" s="249">
        <v>606541</v>
      </c>
      <c r="Q111" s="252">
        <v>606541</v>
      </c>
      <c r="R111" s="252">
        <v>0</v>
      </c>
      <c r="S111" s="253">
        <v>0</v>
      </c>
      <c r="T111" s="97" t="e">
        <f t="shared" si="54"/>
        <v>#REF!</v>
      </c>
      <c r="U111" s="94">
        <f>'[4]9. Vzdelávanie'!$Q$36</f>
        <v>0</v>
      </c>
      <c r="V111" s="94" t="e">
        <f>'[3]9. Vzdelávanie'!$I$53</f>
        <v>#REF!</v>
      </c>
      <c r="W111" s="96" t="e">
        <f>'[3]9. Vzdelávanie'!$J$53</f>
        <v>#REF!</v>
      </c>
    </row>
    <row r="112" spans="1:23" ht="15.75" x14ac:dyDescent="0.25">
      <c r="A112" s="108"/>
      <c r="B112" s="91">
        <v>5</v>
      </c>
      <c r="C112" s="107" t="s">
        <v>284</v>
      </c>
      <c r="D112" s="93" t="e">
        <f t="shared" si="51"/>
        <v>#REF!</v>
      </c>
      <c r="E112" s="94">
        <v>596449</v>
      </c>
      <c r="F112" s="94" t="e">
        <f>'[3]9. Vzdelávanie'!#REF!</f>
        <v>#REF!</v>
      </c>
      <c r="G112" s="95" t="e">
        <f>'[3]9. Vzdelávanie'!#REF!</f>
        <v>#REF!</v>
      </c>
      <c r="H112" s="93">
        <f t="shared" si="52"/>
        <v>554735</v>
      </c>
      <c r="I112" s="94">
        <v>554735</v>
      </c>
      <c r="J112" s="96">
        <v>0</v>
      </c>
      <c r="K112" s="96">
        <v>0</v>
      </c>
      <c r="L112" s="97" t="e">
        <f t="shared" si="53"/>
        <v>#REF!</v>
      </c>
      <c r="M112" s="94" t="e">
        <f>'[3]9. Vzdelávanie'!#REF!</f>
        <v>#REF!</v>
      </c>
      <c r="N112" s="94" t="e">
        <f>'[3]9. Vzdelávanie'!#REF!</f>
        <v>#REF!</v>
      </c>
      <c r="O112" s="96" t="e">
        <f>'[3]9. Vzdelávanie'!#REF!</f>
        <v>#REF!</v>
      </c>
      <c r="P112" s="249">
        <v>576050</v>
      </c>
      <c r="Q112" s="252">
        <v>576050</v>
      </c>
      <c r="R112" s="252">
        <v>0</v>
      </c>
      <c r="S112" s="253">
        <v>0</v>
      </c>
      <c r="T112" s="97" t="e">
        <f t="shared" si="54"/>
        <v>#REF!</v>
      </c>
      <c r="U112" s="94">
        <f>'[4]9. Vzdelávanie'!$Q$37</f>
        <v>1055759</v>
      </c>
      <c r="V112" s="94">
        <f>'[3]9. Vzdelávanie'!$I$54</f>
        <v>4320</v>
      </c>
      <c r="W112" s="96" t="e">
        <f>'[3]9. Vzdelávanie'!$J$54</f>
        <v>#REF!</v>
      </c>
    </row>
    <row r="113" spans="1:23" ht="15.75" x14ac:dyDescent="0.25">
      <c r="A113" s="108"/>
      <c r="B113" s="91">
        <v>6</v>
      </c>
      <c r="C113" s="107" t="s">
        <v>285</v>
      </c>
      <c r="D113" s="93" t="e">
        <f t="shared" si="51"/>
        <v>#REF!</v>
      </c>
      <c r="E113" s="94">
        <v>308715</v>
      </c>
      <c r="F113" s="94" t="e">
        <f>'[3]9. Vzdelávanie'!#REF!</f>
        <v>#REF!</v>
      </c>
      <c r="G113" s="95" t="e">
        <f>'[3]9. Vzdelávanie'!#REF!</f>
        <v>#REF!</v>
      </c>
      <c r="H113" s="93">
        <f t="shared" si="52"/>
        <v>318029</v>
      </c>
      <c r="I113" s="94">
        <v>318029</v>
      </c>
      <c r="J113" s="96">
        <v>0</v>
      </c>
      <c r="K113" s="96">
        <v>0</v>
      </c>
      <c r="L113" s="97" t="e">
        <f t="shared" si="53"/>
        <v>#REF!</v>
      </c>
      <c r="M113" s="94" t="e">
        <f>'[3]9. Vzdelávanie'!#REF!</f>
        <v>#REF!</v>
      </c>
      <c r="N113" s="94" t="e">
        <f>'[3]9. Vzdelávanie'!#REF!</f>
        <v>#REF!</v>
      </c>
      <c r="O113" s="96" t="e">
        <f>'[3]9. Vzdelávanie'!#REF!</f>
        <v>#REF!</v>
      </c>
      <c r="P113" s="249">
        <v>344064.32</v>
      </c>
      <c r="Q113" s="252">
        <v>324140</v>
      </c>
      <c r="R113" s="272">
        <v>19924.32</v>
      </c>
      <c r="S113" s="253">
        <v>0</v>
      </c>
      <c r="T113" s="97">
        <f t="shared" si="54"/>
        <v>0</v>
      </c>
      <c r="U113" s="94">
        <f>'[4]9. Vzdelávanie'!$Q$38</f>
        <v>0</v>
      </c>
      <c r="V113" s="94">
        <f>'[4]9. Vzdelávanie'!$R$38</f>
        <v>0</v>
      </c>
      <c r="W113" s="96">
        <f>'[3]9. Vzdelávanie'!$J$55</f>
        <v>0</v>
      </c>
    </row>
    <row r="114" spans="1:23" ht="15.75" x14ac:dyDescent="0.25">
      <c r="A114" s="108"/>
      <c r="B114" s="224" t="s">
        <v>286</v>
      </c>
      <c r="C114" s="215" t="s">
        <v>287</v>
      </c>
      <c r="D114" s="201" t="e">
        <f t="shared" ref="D114:W114" si="55">SUM(D115:D116)</f>
        <v>#REF!</v>
      </c>
      <c r="E114" s="202">
        <f t="shared" si="55"/>
        <v>546333</v>
      </c>
      <c r="F114" s="202" t="e">
        <f t="shared" si="55"/>
        <v>#REF!</v>
      </c>
      <c r="G114" s="203" t="e">
        <f t="shared" si="55"/>
        <v>#REF!</v>
      </c>
      <c r="H114" s="201">
        <f t="shared" si="55"/>
        <v>538949</v>
      </c>
      <c r="I114" s="202">
        <f t="shared" si="55"/>
        <v>538949</v>
      </c>
      <c r="J114" s="202">
        <f t="shared" si="55"/>
        <v>0</v>
      </c>
      <c r="K114" s="204">
        <f t="shared" si="55"/>
        <v>0</v>
      </c>
      <c r="L114" s="205" t="e">
        <f t="shared" si="55"/>
        <v>#REF!</v>
      </c>
      <c r="M114" s="202" t="e">
        <f t="shared" si="55"/>
        <v>#REF!</v>
      </c>
      <c r="N114" s="202" t="e">
        <f t="shared" si="55"/>
        <v>#REF!</v>
      </c>
      <c r="O114" s="204" t="e">
        <f t="shared" si="55"/>
        <v>#REF!</v>
      </c>
      <c r="P114" s="249">
        <v>566109</v>
      </c>
      <c r="Q114" s="250">
        <v>566109</v>
      </c>
      <c r="R114" s="250">
        <v>0</v>
      </c>
      <c r="S114" s="251">
        <v>0</v>
      </c>
      <c r="T114" s="205" t="e">
        <f t="shared" si="55"/>
        <v>#REF!</v>
      </c>
      <c r="U114" s="202" t="e">
        <f t="shared" si="55"/>
        <v>#REF!</v>
      </c>
      <c r="V114" s="202" t="e">
        <f t="shared" si="55"/>
        <v>#REF!</v>
      </c>
      <c r="W114" s="204" t="e">
        <f t="shared" si="55"/>
        <v>#REF!</v>
      </c>
    </row>
    <row r="115" spans="1:23" ht="15.75" x14ac:dyDescent="0.25">
      <c r="A115" s="108"/>
      <c r="B115" s="91">
        <v>1</v>
      </c>
      <c r="C115" s="107" t="s">
        <v>288</v>
      </c>
      <c r="D115" s="93" t="e">
        <f>SUM(E115:G115)</f>
        <v>#REF!</v>
      </c>
      <c r="E115" s="94">
        <v>317206</v>
      </c>
      <c r="F115" s="94" t="e">
        <f>'[3]9. Vzdelávanie'!#REF!</f>
        <v>#REF!</v>
      </c>
      <c r="G115" s="95" t="e">
        <f>'[3]9. Vzdelávanie'!#REF!</f>
        <v>#REF!</v>
      </c>
      <c r="H115" s="93">
        <f>SUM(I115:K115)</f>
        <v>300158</v>
      </c>
      <c r="I115" s="94">
        <v>300158</v>
      </c>
      <c r="J115" s="96">
        <v>0</v>
      </c>
      <c r="K115" s="96">
        <v>0</v>
      </c>
      <c r="L115" s="97" t="e">
        <f>SUM(M115:O115)</f>
        <v>#REF!</v>
      </c>
      <c r="M115" s="94" t="e">
        <f>'[3]9. Vzdelávanie'!#REF!</f>
        <v>#REF!</v>
      </c>
      <c r="N115" s="94" t="e">
        <f>'[3]9. Vzdelávanie'!#REF!</f>
        <v>#REF!</v>
      </c>
      <c r="O115" s="96" t="e">
        <f>'[3]9. Vzdelávanie'!#REF!</f>
        <v>#REF!</v>
      </c>
      <c r="P115" s="249">
        <v>318002</v>
      </c>
      <c r="Q115" s="252">
        <v>318002</v>
      </c>
      <c r="R115" s="252">
        <v>0</v>
      </c>
      <c r="S115" s="253">
        <v>0</v>
      </c>
      <c r="T115" s="97" t="e">
        <f>SUM(U115:W115)</f>
        <v>#REF!</v>
      </c>
      <c r="U115" s="94">
        <f>'[4]9. Vzdelávanie'!$Q$46</f>
        <v>403289</v>
      </c>
      <c r="V115" s="94" t="e">
        <f>'[3]9. Vzdelávanie'!$I$59</f>
        <v>#REF!</v>
      </c>
      <c r="W115" s="96" t="e">
        <f>'[3]9. Vzdelávanie'!$J$59</f>
        <v>#REF!</v>
      </c>
    </row>
    <row r="116" spans="1:23" ht="15.75" x14ac:dyDescent="0.25">
      <c r="A116" s="108"/>
      <c r="B116" s="91">
        <v>2</v>
      </c>
      <c r="C116" s="107" t="s">
        <v>289</v>
      </c>
      <c r="D116" s="93" t="e">
        <f>SUM(E116:G116)</f>
        <v>#REF!</v>
      </c>
      <c r="E116" s="94">
        <v>229127</v>
      </c>
      <c r="F116" s="94" t="e">
        <f>'[3]9. Vzdelávanie'!#REF!</f>
        <v>#REF!</v>
      </c>
      <c r="G116" s="95" t="e">
        <f>'[3]9. Vzdelávanie'!#REF!</f>
        <v>#REF!</v>
      </c>
      <c r="H116" s="93">
        <f>SUM(I116:K116)</f>
        <v>238791</v>
      </c>
      <c r="I116" s="94">
        <v>238791</v>
      </c>
      <c r="J116" s="96">
        <v>0</v>
      </c>
      <c r="K116" s="96">
        <v>0</v>
      </c>
      <c r="L116" s="97" t="e">
        <f>SUM(M116:O116)</f>
        <v>#REF!</v>
      </c>
      <c r="M116" s="94" t="e">
        <f>'[3]9. Vzdelávanie'!#REF!</f>
        <v>#REF!</v>
      </c>
      <c r="N116" s="94" t="e">
        <f>'[3]9. Vzdelávanie'!#REF!</f>
        <v>#REF!</v>
      </c>
      <c r="O116" s="96" t="e">
        <f>'[3]9. Vzdelávanie'!#REF!</f>
        <v>#REF!</v>
      </c>
      <c r="P116" s="249">
        <v>248107</v>
      </c>
      <c r="Q116" s="252">
        <v>248107</v>
      </c>
      <c r="R116" s="252">
        <v>0</v>
      </c>
      <c r="S116" s="253">
        <v>0</v>
      </c>
      <c r="T116" s="97" t="e">
        <f>SUM(U116:W116)</f>
        <v>#REF!</v>
      </c>
      <c r="U116" s="94" t="e">
        <f>'[4]9. Vzdelávanie'!#REF!</f>
        <v>#REF!</v>
      </c>
      <c r="V116" s="94" t="e">
        <f>'[3]9. Vzdelávanie'!$I$60</f>
        <v>#REF!</v>
      </c>
      <c r="W116" s="96" t="e">
        <f>'[3]9. Vzdelávanie'!$J$60</f>
        <v>#REF!</v>
      </c>
    </row>
    <row r="117" spans="1:23" ht="15.75" x14ac:dyDescent="0.25">
      <c r="A117" s="108"/>
      <c r="B117" s="230" t="s">
        <v>290</v>
      </c>
      <c r="C117" s="215" t="s">
        <v>291</v>
      </c>
      <c r="D117" s="201" t="e">
        <f>SUM(E117:G117)</f>
        <v>#REF!</v>
      </c>
      <c r="E117" s="202">
        <v>131871</v>
      </c>
      <c r="F117" s="202" t="e">
        <f>'[3]9. Vzdelávanie'!#REF!</f>
        <v>#REF!</v>
      </c>
      <c r="G117" s="203" t="e">
        <f>'[3]9. Vzdelávanie'!#REF!</f>
        <v>#REF!</v>
      </c>
      <c r="H117" s="201">
        <f>SUM(I117:K117)</f>
        <v>154105.49</v>
      </c>
      <c r="I117" s="202">
        <v>154105.49</v>
      </c>
      <c r="J117" s="202">
        <v>0</v>
      </c>
      <c r="K117" s="204">
        <v>0</v>
      </c>
      <c r="L117" s="205" t="e">
        <f>SUM(M117:O117)</f>
        <v>#REF!</v>
      </c>
      <c r="M117" s="202" t="e">
        <f>'[3]9. Vzdelávanie'!#REF!</f>
        <v>#REF!</v>
      </c>
      <c r="N117" s="202" t="e">
        <f>'[3]9. Vzdelávanie'!#REF!</f>
        <v>#REF!</v>
      </c>
      <c r="O117" s="204" t="e">
        <f>'[3]9. Vzdelávanie'!#REF!</f>
        <v>#REF!</v>
      </c>
      <c r="P117" s="249">
        <v>157758.09</v>
      </c>
      <c r="Q117" s="273">
        <v>157758.09</v>
      </c>
      <c r="R117" s="250">
        <v>0</v>
      </c>
      <c r="S117" s="251">
        <v>0</v>
      </c>
      <c r="T117" s="205">
        <f>SUM(U117:W117)</f>
        <v>212760</v>
      </c>
      <c r="U117" s="202">
        <f>'[3]9. Vzdelávanie'!$H$61</f>
        <v>212760</v>
      </c>
      <c r="V117" s="202">
        <f>'[3]9. Vzdelávanie'!$I$61</f>
        <v>0</v>
      </c>
      <c r="W117" s="204">
        <f>'[3]9. Vzdelávanie'!$J$61</f>
        <v>0</v>
      </c>
    </row>
    <row r="118" spans="1:23" ht="13.5" x14ac:dyDescent="0.25">
      <c r="A118" s="108"/>
      <c r="B118" s="230" t="s">
        <v>292</v>
      </c>
      <c r="C118" s="231" t="s">
        <v>293</v>
      </c>
      <c r="D118" s="201" t="e">
        <f>SUM(E118:G118)</f>
        <v>#REF!</v>
      </c>
      <c r="E118" s="202">
        <v>204439</v>
      </c>
      <c r="F118" s="202"/>
      <c r="G118" s="203" t="e">
        <f>'[3]9. Vzdelávanie'!#REF!</f>
        <v>#REF!</v>
      </c>
      <c r="H118" s="201">
        <f>SUM(I118:K118)</f>
        <v>195970.49</v>
      </c>
      <c r="I118" s="202">
        <v>195488.49</v>
      </c>
      <c r="J118" s="202">
        <v>482</v>
      </c>
      <c r="K118" s="204">
        <v>0</v>
      </c>
      <c r="L118" s="205" t="e">
        <f>SUM(M118:O118)</f>
        <v>#REF!</v>
      </c>
      <c r="M118" s="202" t="e">
        <f>'[3]9. Vzdelávanie'!#REF!</f>
        <v>#REF!</v>
      </c>
      <c r="N118" s="202" t="e">
        <f>'[3]9. Vzdelávanie'!#REF!</f>
        <v>#REF!</v>
      </c>
      <c r="O118" s="204" t="e">
        <f>'[3]9. Vzdelávanie'!#REF!</f>
        <v>#REF!</v>
      </c>
      <c r="P118" s="249">
        <v>201502.34</v>
      </c>
      <c r="Q118" s="273">
        <v>201502.34</v>
      </c>
      <c r="R118" s="250">
        <v>0</v>
      </c>
      <c r="S118" s="251">
        <v>0</v>
      </c>
      <c r="T118" s="205" t="e">
        <f>SUM(U118:W118)</f>
        <v>#REF!</v>
      </c>
      <c r="U118" s="202">
        <f>'[3]9. Vzdelávanie'!$H$72</f>
        <v>243590</v>
      </c>
      <c r="V118" s="202" t="e">
        <f>'[3]9. Vzdelávanie'!$I$72</f>
        <v>#REF!</v>
      </c>
      <c r="W118" s="204" t="e">
        <f>'[3]9. Vzdelávanie'!$J$72</f>
        <v>#REF!</v>
      </c>
    </row>
    <row r="119" spans="1:23" ht="14.25" thickBot="1" x14ac:dyDescent="0.3">
      <c r="A119" s="108"/>
      <c r="B119" s="232" t="s">
        <v>294</v>
      </c>
      <c r="C119" s="233" t="s">
        <v>295</v>
      </c>
      <c r="D119" s="209" t="e">
        <f>SUM(E119:G119)</f>
        <v>#REF!</v>
      </c>
      <c r="E119" s="210">
        <v>0</v>
      </c>
      <c r="F119" s="210" t="e">
        <f>'[3]9. Vzdelávanie'!#REF!</f>
        <v>#REF!</v>
      </c>
      <c r="G119" s="211" t="e">
        <f>'[3]9. Vzdelávanie'!#REF!</f>
        <v>#REF!</v>
      </c>
      <c r="H119" s="217">
        <v>0</v>
      </c>
      <c r="I119" s="212">
        <v>0</v>
      </c>
      <c r="J119" s="212">
        <v>0</v>
      </c>
      <c r="K119" s="213">
        <v>0</v>
      </c>
      <c r="L119" s="218" t="e">
        <f>SUM(M119:O119)</f>
        <v>#REF!</v>
      </c>
      <c r="M119" s="210" t="e">
        <f>'[3]9. Vzdelávanie'!#REF!</f>
        <v>#REF!</v>
      </c>
      <c r="N119" s="210" t="e">
        <f>'[3]9. Vzdelávanie'!#REF!</f>
        <v>#REF!</v>
      </c>
      <c r="O119" s="219" t="e">
        <f>'[3]9. Vzdelávanie'!#REF!</f>
        <v>#REF!</v>
      </c>
      <c r="P119" s="259">
        <v>0</v>
      </c>
      <c r="Q119" s="260">
        <v>0</v>
      </c>
      <c r="R119" s="260">
        <v>0</v>
      </c>
      <c r="S119" s="261">
        <v>0</v>
      </c>
      <c r="T119" s="205">
        <f>SUM(U119:W119)</f>
        <v>0</v>
      </c>
      <c r="U119" s="210">
        <f>'[3]9. Vzdelávanie'!$H$73</f>
        <v>0</v>
      </c>
      <c r="V119" s="210">
        <f>'[3]9. Vzdelávanie'!$I$73</f>
        <v>0</v>
      </c>
      <c r="W119" s="219">
        <f>'[3]9. Vzdelávanie'!$J$73</f>
        <v>0</v>
      </c>
    </row>
    <row r="120" spans="1:23" s="82" customFormat="1" ht="14.25" x14ac:dyDescent="0.2">
      <c r="A120" s="116"/>
      <c r="B120" s="183" t="s">
        <v>296</v>
      </c>
      <c r="C120" s="188"/>
      <c r="D120" s="178" t="e">
        <f t="shared" ref="D120:W120" si="56">D121+D122+D129</f>
        <v>#REF!</v>
      </c>
      <c r="E120" s="179">
        <f t="shared" si="56"/>
        <v>238491</v>
      </c>
      <c r="F120" s="179" t="e">
        <f t="shared" si="56"/>
        <v>#REF!</v>
      </c>
      <c r="G120" s="180" t="e">
        <f t="shared" si="56"/>
        <v>#REF!</v>
      </c>
      <c r="H120" s="178" t="e">
        <f t="shared" si="56"/>
        <v>#REF!</v>
      </c>
      <c r="I120" s="179">
        <f t="shared" si="56"/>
        <v>191345</v>
      </c>
      <c r="J120" s="179" t="e">
        <f t="shared" si="56"/>
        <v>#REF!</v>
      </c>
      <c r="K120" s="181">
        <f t="shared" si="56"/>
        <v>0</v>
      </c>
      <c r="L120" s="178" t="e">
        <f t="shared" si="56"/>
        <v>#REF!</v>
      </c>
      <c r="M120" s="179" t="e">
        <f t="shared" si="56"/>
        <v>#REF!</v>
      </c>
      <c r="N120" s="179" t="e">
        <f t="shared" si="56"/>
        <v>#REF!</v>
      </c>
      <c r="O120" s="181" t="e">
        <f t="shared" si="56"/>
        <v>#REF!</v>
      </c>
      <c r="P120" s="274">
        <v>773128.95</v>
      </c>
      <c r="Q120" s="258">
        <v>293226.87</v>
      </c>
      <c r="R120" s="258">
        <v>479902.08</v>
      </c>
      <c r="S120" s="262">
        <v>0</v>
      </c>
      <c r="T120" s="178" t="e">
        <f t="shared" si="56"/>
        <v>#REF!</v>
      </c>
      <c r="U120" s="179" t="e">
        <f t="shared" si="56"/>
        <v>#REF!</v>
      </c>
      <c r="V120" s="179" t="e">
        <f t="shared" si="56"/>
        <v>#REF!</v>
      </c>
      <c r="W120" s="181" t="e">
        <f t="shared" si="56"/>
        <v>#REF!</v>
      </c>
    </row>
    <row r="121" spans="1:23" ht="16.5" x14ac:dyDescent="0.3">
      <c r="A121" s="84"/>
      <c r="B121" s="224" t="s">
        <v>297</v>
      </c>
      <c r="C121" s="220" t="s">
        <v>298</v>
      </c>
      <c r="D121" s="201" t="e">
        <f>SUM(E121:G121)</f>
        <v>#REF!</v>
      </c>
      <c r="E121" s="202">
        <v>1794</v>
      </c>
      <c r="F121" s="202" t="e">
        <f>'[3]10. Šport'!#REF!</f>
        <v>#REF!</v>
      </c>
      <c r="G121" s="203" t="e">
        <f>'[3]10. Šport'!#REF!</f>
        <v>#REF!</v>
      </c>
      <c r="H121" s="201">
        <f>SUM(I121:K121)</f>
        <v>456</v>
      </c>
      <c r="I121" s="202">
        <v>456</v>
      </c>
      <c r="J121" s="202">
        <v>0</v>
      </c>
      <c r="K121" s="204">
        <v>0</v>
      </c>
      <c r="L121" s="201" t="e">
        <f>SUM(M121:O121)</f>
        <v>#REF!</v>
      </c>
      <c r="M121" s="202" t="e">
        <f>'[3]10. Šport'!#REF!</f>
        <v>#REF!</v>
      </c>
      <c r="N121" s="202" t="e">
        <f>'[3]10. Šport'!#REF!</f>
        <v>#REF!</v>
      </c>
      <c r="O121" s="204" t="e">
        <f>'[3]10. Šport'!#REF!</f>
        <v>#REF!</v>
      </c>
      <c r="P121" s="275">
        <v>242.5</v>
      </c>
      <c r="Q121" s="250">
        <v>242.5</v>
      </c>
      <c r="R121" s="250">
        <v>0</v>
      </c>
      <c r="S121" s="251">
        <v>0</v>
      </c>
      <c r="T121" s="201">
        <f>SUM(U121:W121)</f>
        <v>500</v>
      </c>
      <c r="U121" s="202">
        <f>'[3]10. Šport'!$H$4</f>
        <v>500</v>
      </c>
      <c r="V121" s="202">
        <f>'[3]10. Šport'!$I$4</f>
        <v>0</v>
      </c>
      <c r="W121" s="204">
        <f>'[3]10. Šport'!$J$4</f>
        <v>0</v>
      </c>
    </row>
    <row r="122" spans="1:23" ht="15.75" x14ac:dyDescent="0.25">
      <c r="A122" s="84"/>
      <c r="B122" s="224" t="s">
        <v>299</v>
      </c>
      <c r="C122" s="215" t="s">
        <v>300</v>
      </c>
      <c r="D122" s="201" t="e">
        <f t="shared" ref="D122:V122" si="57">SUM(D123:D127)</f>
        <v>#REF!</v>
      </c>
      <c r="E122" s="202">
        <f t="shared" si="57"/>
        <v>167023</v>
      </c>
      <c r="F122" s="202" t="e">
        <f t="shared" si="57"/>
        <v>#REF!</v>
      </c>
      <c r="G122" s="203" t="e">
        <f t="shared" si="57"/>
        <v>#REF!</v>
      </c>
      <c r="H122" s="201" t="e">
        <f t="shared" si="57"/>
        <v>#REF!</v>
      </c>
      <c r="I122" s="202">
        <f t="shared" si="57"/>
        <v>140889</v>
      </c>
      <c r="J122" s="202" t="e">
        <f t="shared" si="57"/>
        <v>#REF!</v>
      </c>
      <c r="K122" s="204">
        <f t="shared" si="57"/>
        <v>0</v>
      </c>
      <c r="L122" s="201" t="e">
        <f t="shared" si="57"/>
        <v>#REF!</v>
      </c>
      <c r="M122" s="202" t="e">
        <f t="shared" si="57"/>
        <v>#REF!</v>
      </c>
      <c r="N122" s="202" t="e">
        <f t="shared" si="57"/>
        <v>#REF!</v>
      </c>
      <c r="O122" s="204" t="e">
        <f t="shared" si="57"/>
        <v>#REF!</v>
      </c>
      <c r="P122" s="275">
        <v>722886.45</v>
      </c>
      <c r="Q122" s="250">
        <v>242984.37</v>
      </c>
      <c r="R122" s="250">
        <v>479902.08</v>
      </c>
      <c r="S122" s="251">
        <v>0</v>
      </c>
      <c r="T122" s="201">
        <f t="shared" si="57"/>
        <v>125644</v>
      </c>
      <c r="U122" s="202">
        <f>SUM(U123:U128)</f>
        <v>137644</v>
      </c>
      <c r="V122" s="202">
        <f t="shared" si="57"/>
        <v>0</v>
      </c>
      <c r="W122" s="204">
        <f>SUM(W123:W128)</f>
        <v>0</v>
      </c>
    </row>
    <row r="123" spans="1:23" ht="15.75" x14ac:dyDescent="0.25">
      <c r="A123" s="84"/>
      <c r="B123" s="91">
        <v>1</v>
      </c>
      <c r="C123" s="107" t="s">
        <v>301</v>
      </c>
      <c r="D123" s="93" t="e">
        <f t="shared" ref="D123:D129" si="58">SUM(E123:G123)</f>
        <v>#REF!</v>
      </c>
      <c r="E123" s="94">
        <v>58794</v>
      </c>
      <c r="F123" s="94" t="e">
        <f>'[3]10. Šport'!#REF!</f>
        <v>#REF!</v>
      </c>
      <c r="G123" s="95" t="e">
        <f>'[3]10. Šport'!#REF!</f>
        <v>#REF!</v>
      </c>
      <c r="H123" s="93">
        <f t="shared" ref="H123:H129" si="59">SUM(I123:K123)</f>
        <v>16299</v>
      </c>
      <c r="I123" s="94">
        <v>16299</v>
      </c>
      <c r="J123" s="94">
        <v>0</v>
      </c>
      <c r="K123" s="96">
        <v>0</v>
      </c>
      <c r="L123" s="93" t="e">
        <f t="shared" ref="L123:L129" si="60">SUM(M123:O123)</f>
        <v>#REF!</v>
      </c>
      <c r="M123" s="94" t="e">
        <f>'[3]10. Šport'!#REF!</f>
        <v>#REF!</v>
      </c>
      <c r="N123" s="94" t="e">
        <f>'[3]10. Šport'!#REF!</f>
        <v>#REF!</v>
      </c>
      <c r="O123" s="96" t="e">
        <f>'[3]10. Šport'!#REF!</f>
        <v>#REF!</v>
      </c>
      <c r="P123" s="275">
        <v>52074.76</v>
      </c>
      <c r="Q123" s="252">
        <v>52074.76</v>
      </c>
      <c r="R123" s="252">
        <v>0</v>
      </c>
      <c r="S123" s="253">
        <v>0</v>
      </c>
      <c r="T123" s="93">
        <f t="shared" ref="T123:T129" si="61">SUM(U123:W123)</f>
        <v>42170</v>
      </c>
      <c r="U123" s="94">
        <f>'[3]10. Šport'!$H$9</f>
        <v>42170</v>
      </c>
      <c r="V123" s="94">
        <f>'[3]10. Šport'!$I$9</f>
        <v>0</v>
      </c>
      <c r="W123" s="96">
        <f>'[3]10. Šport'!$J$9</f>
        <v>0</v>
      </c>
    </row>
    <row r="124" spans="1:23" ht="15.75" x14ac:dyDescent="0.25">
      <c r="A124" s="84"/>
      <c r="B124" s="91">
        <v>2</v>
      </c>
      <c r="C124" s="107" t="s">
        <v>302</v>
      </c>
      <c r="D124" s="93" t="e">
        <f t="shared" si="58"/>
        <v>#REF!</v>
      </c>
      <c r="E124" s="94">
        <v>43777</v>
      </c>
      <c r="F124" s="94">
        <v>0</v>
      </c>
      <c r="G124" s="95" t="e">
        <f>'[3]10. Šport'!#REF!</f>
        <v>#REF!</v>
      </c>
      <c r="H124" s="93" t="e">
        <f t="shared" si="59"/>
        <v>#REF!</v>
      </c>
      <c r="I124" s="94">
        <v>27121</v>
      </c>
      <c r="J124" s="94" t="e">
        <f>'[3]10. Šport'!#REF!</f>
        <v>#REF!</v>
      </c>
      <c r="K124" s="96">
        <v>0</v>
      </c>
      <c r="L124" s="93" t="e">
        <f t="shared" si="60"/>
        <v>#REF!</v>
      </c>
      <c r="M124" s="94" t="e">
        <f>'[3]10. Šport'!#REF!</f>
        <v>#REF!</v>
      </c>
      <c r="N124" s="94" t="e">
        <f>'[3]10. Šport'!#REF!</f>
        <v>#REF!</v>
      </c>
      <c r="O124" s="96" t="e">
        <f>'[3]10. Šport'!#REF!</f>
        <v>#REF!</v>
      </c>
      <c r="P124" s="275">
        <v>567083.27</v>
      </c>
      <c r="Q124" s="252">
        <v>87181.19</v>
      </c>
      <c r="R124" s="252">
        <v>479902.08</v>
      </c>
      <c r="S124" s="253">
        <v>0</v>
      </c>
      <c r="T124" s="93">
        <f t="shared" si="61"/>
        <v>45954</v>
      </c>
      <c r="U124" s="94">
        <f>'[3]10. Šport'!$H$23</f>
        <v>45954</v>
      </c>
      <c r="V124" s="94">
        <f>'[3]10. Šport'!$I$23</f>
        <v>0</v>
      </c>
      <c r="W124" s="96">
        <f>'[3]10. Šport'!$J$23</f>
        <v>0</v>
      </c>
    </row>
    <row r="125" spans="1:23" ht="15.75" x14ac:dyDescent="0.25">
      <c r="A125" s="84"/>
      <c r="B125" s="91">
        <v>3</v>
      </c>
      <c r="C125" s="107" t="s">
        <v>303</v>
      </c>
      <c r="D125" s="93" t="e">
        <f t="shared" si="58"/>
        <v>#REF!</v>
      </c>
      <c r="E125" s="94">
        <v>11086</v>
      </c>
      <c r="F125" s="94" t="e">
        <f>'[3]10. Šport'!#REF!</f>
        <v>#REF!</v>
      </c>
      <c r="G125" s="95" t="e">
        <f>'[3]10. Šport'!#REF!</f>
        <v>#REF!</v>
      </c>
      <c r="H125" s="93">
        <f t="shared" si="59"/>
        <v>12071</v>
      </c>
      <c r="I125" s="94">
        <v>12071</v>
      </c>
      <c r="J125" s="94">
        <v>0</v>
      </c>
      <c r="K125" s="96">
        <v>0</v>
      </c>
      <c r="L125" s="93" t="e">
        <f t="shared" si="60"/>
        <v>#REF!</v>
      </c>
      <c r="M125" s="94" t="e">
        <f>'[3]10. Šport'!#REF!</f>
        <v>#REF!</v>
      </c>
      <c r="N125" s="94" t="e">
        <f>'[3]10. Šport'!#REF!</f>
        <v>#REF!</v>
      </c>
      <c r="O125" s="96" t="e">
        <f>'[3]10. Šport'!#REF!</f>
        <v>#REF!</v>
      </c>
      <c r="P125" s="275">
        <v>15001.11</v>
      </c>
      <c r="Q125" s="252">
        <v>15001.11</v>
      </c>
      <c r="R125" s="252">
        <v>0</v>
      </c>
      <c r="S125" s="253">
        <v>0</v>
      </c>
      <c r="T125" s="93">
        <f t="shared" si="61"/>
        <v>18820</v>
      </c>
      <c r="U125" s="94">
        <f>'[3]10. Šport'!$H$36</f>
        <v>18820</v>
      </c>
      <c r="V125" s="94">
        <f>'[3]10. Šport'!$I$36</f>
        <v>0</v>
      </c>
      <c r="W125" s="96">
        <f>'[3]10. Šport'!$J$36</f>
        <v>0</v>
      </c>
    </row>
    <row r="126" spans="1:23" ht="15.75" x14ac:dyDescent="0.25">
      <c r="A126" s="84"/>
      <c r="B126" s="91">
        <v>4</v>
      </c>
      <c r="C126" s="107" t="s">
        <v>304</v>
      </c>
      <c r="D126" s="93" t="e">
        <f t="shared" si="58"/>
        <v>#REF!</v>
      </c>
      <c r="E126" s="94">
        <v>51578.5</v>
      </c>
      <c r="F126" s="94" t="e">
        <f>'[3]10. Šport'!#REF!</f>
        <v>#REF!</v>
      </c>
      <c r="G126" s="95" t="e">
        <f>'[3]10. Šport'!#REF!</f>
        <v>#REF!</v>
      </c>
      <c r="H126" s="93">
        <f t="shared" si="59"/>
        <v>83846</v>
      </c>
      <c r="I126" s="94">
        <v>83846</v>
      </c>
      <c r="J126" s="94">
        <v>0</v>
      </c>
      <c r="K126" s="96">
        <v>0</v>
      </c>
      <c r="L126" s="93" t="e">
        <f t="shared" si="60"/>
        <v>#REF!</v>
      </c>
      <c r="M126" s="94" t="e">
        <f>'[3]10. Šport'!#REF!</f>
        <v>#REF!</v>
      </c>
      <c r="N126" s="94" t="e">
        <f>'[3]10. Šport'!#REF!</f>
        <v>#REF!</v>
      </c>
      <c r="O126" s="96" t="e">
        <f>'[3]10. Šport'!#REF!</f>
        <v>#REF!</v>
      </c>
      <c r="P126" s="275">
        <v>85409.57</v>
      </c>
      <c r="Q126" s="252">
        <v>85409.57</v>
      </c>
      <c r="R126" s="252">
        <v>0</v>
      </c>
      <c r="S126" s="253">
        <v>0</v>
      </c>
      <c r="T126" s="93">
        <f t="shared" si="61"/>
        <v>16800</v>
      </c>
      <c r="U126" s="94">
        <f>'[4]10. Šport'!$Q$38</f>
        <v>16800</v>
      </c>
      <c r="V126" s="94">
        <f>'[3]10. Šport'!$I$44</f>
        <v>0</v>
      </c>
      <c r="W126" s="96">
        <f>'[3]10. Šport'!$J$44</f>
        <v>0</v>
      </c>
    </row>
    <row r="127" spans="1:23" ht="15.75" x14ac:dyDescent="0.25">
      <c r="A127" s="84"/>
      <c r="B127" s="91">
        <v>5</v>
      </c>
      <c r="C127" s="107" t="s">
        <v>305</v>
      </c>
      <c r="D127" s="93" t="e">
        <f t="shared" si="58"/>
        <v>#REF!</v>
      </c>
      <c r="E127" s="94">
        <v>1787.5</v>
      </c>
      <c r="F127" s="94" t="e">
        <f>'[3]10. Šport'!#REF!</f>
        <v>#REF!</v>
      </c>
      <c r="G127" s="95" t="e">
        <f>'[3]10. Šport'!#REF!</f>
        <v>#REF!</v>
      </c>
      <c r="H127" s="93">
        <f t="shared" si="59"/>
        <v>1552</v>
      </c>
      <c r="I127" s="94">
        <v>1552</v>
      </c>
      <c r="J127" s="94">
        <v>0</v>
      </c>
      <c r="K127" s="96">
        <v>0</v>
      </c>
      <c r="L127" s="93" t="e">
        <f t="shared" si="60"/>
        <v>#REF!</v>
      </c>
      <c r="M127" s="94" t="e">
        <f>'[3]10. Šport'!#REF!</f>
        <v>#REF!</v>
      </c>
      <c r="N127" s="94" t="e">
        <f>'[3]10. Šport'!#REF!</f>
        <v>#REF!</v>
      </c>
      <c r="O127" s="96" t="e">
        <f>'[3]10. Šport'!#REF!</f>
        <v>#REF!</v>
      </c>
      <c r="P127" s="275">
        <v>3317.74</v>
      </c>
      <c r="Q127" s="252">
        <v>3317.74</v>
      </c>
      <c r="R127" s="252">
        <v>0</v>
      </c>
      <c r="S127" s="253">
        <v>0</v>
      </c>
      <c r="T127" s="93">
        <f t="shared" si="61"/>
        <v>1900</v>
      </c>
      <c r="U127" s="94">
        <f>'[3]10. Šport'!$H$57</f>
        <v>1900</v>
      </c>
      <c r="V127" s="94">
        <f>'[3]10. Šport'!$I$57</f>
        <v>0</v>
      </c>
      <c r="W127" s="96">
        <f>'[3]10. Šport'!$J$57</f>
        <v>0</v>
      </c>
    </row>
    <row r="128" spans="1:23" ht="15.75" x14ac:dyDescent="0.25">
      <c r="A128" s="84"/>
      <c r="B128" s="156">
        <v>6</v>
      </c>
      <c r="C128" s="157" t="s">
        <v>386</v>
      </c>
      <c r="D128" s="111"/>
      <c r="E128" s="105"/>
      <c r="F128" s="105"/>
      <c r="G128" s="119"/>
      <c r="H128" s="111"/>
      <c r="I128" s="105"/>
      <c r="J128" s="105"/>
      <c r="K128" s="106"/>
      <c r="L128" s="111"/>
      <c r="M128" s="105"/>
      <c r="N128" s="105"/>
      <c r="O128" s="119"/>
      <c r="P128" s="275">
        <v>0</v>
      </c>
      <c r="Q128" s="252">
        <v>0</v>
      </c>
      <c r="R128" s="252">
        <v>0</v>
      </c>
      <c r="S128" s="253">
        <v>0</v>
      </c>
      <c r="T128" s="282">
        <f>SUM(U128:W128)</f>
        <v>12000</v>
      </c>
      <c r="U128" s="105">
        <f>'[4]10. Šport'!$Q$56</f>
        <v>12000</v>
      </c>
      <c r="V128" s="105">
        <f>'[3]10. Šport'!$I$63</f>
        <v>0</v>
      </c>
      <c r="W128" s="106">
        <f>'[3]10. Šport'!$J$63</f>
        <v>0</v>
      </c>
    </row>
    <row r="129" spans="1:23" ht="17.25" thickBot="1" x14ac:dyDescent="0.35">
      <c r="A129" s="84"/>
      <c r="B129" s="221" t="s">
        <v>306</v>
      </c>
      <c r="C129" s="222" t="s">
        <v>307</v>
      </c>
      <c r="D129" s="209" t="e">
        <f t="shared" si="58"/>
        <v>#REF!</v>
      </c>
      <c r="E129" s="210">
        <v>69674</v>
      </c>
      <c r="F129" s="210" t="e">
        <f>'[3]10. Šport'!#REF!</f>
        <v>#REF!</v>
      </c>
      <c r="G129" s="211" t="e">
        <f>'[3]10. Šport'!#REF!</f>
        <v>#REF!</v>
      </c>
      <c r="H129" s="217">
        <f t="shared" si="59"/>
        <v>50000</v>
      </c>
      <c r="I129" s="212">
        <v>50000</v>
      </c>
      <c r="J129" s="212">
        <v>0</v>
      </c>
      <c r="K129" s="213">
        <v>0</v>
      </c>
      <c r="L129" s="209" t="e">
        <f t="shared" si="60"/>
        <v>#REF!</v>
      </c>
      <c r="M129" s="210" t="e">
        <f>'[3]10. Šport'!#REF!</f>
        <v>#REF!</v>
      </c>
      <c r="N129" s="210" t="e">
        <f>'[3]10. Šport'!#REF!</f>
        <v>#REF!</v>
      </c>
      <c r="O129" s="219" t="e">
        <f>'[3]10. Šport'!#REF!</f>
        <v>#REF!</v>
      </c>
      <c r="P129" s="276">
        <v>50000</v>
      </c>
      <c r="Q129" s="260">
        <v>50000</v>
      </c>
      <c r="R129" s="260">
        <v>0</v>
      </c>
      <c r="S129" s="261">
        <v>0</v>
      </c>
      <c r="T129" s="209" t="e">
        <f t="shared" si="61"/>
        <v>#REF!</v>
      </c>
      <c r="U129" s="210" t="e">
        <f>'[3]10. Šport'!$H$67</f>
        <v>#REF!</v>
      </c>
      <c r="V129" s="210" t="e">
        <f>'[3]10. Šport'!$I$67</f>
        <v>#REF!</v>
      </c>
      <c r="W129" s="219" t="e">
        <f>'[3]10. Šport'!$J$67</f>
        <v>#REF!</v>
      </c>
    </row>
    <row r="130" spans="1:23" s="82" customFormat="1" ht="14.25" x14ac:dyDescent="0.2">
      <c r="B130" s="183" t="s">
        <v>308</v>
      </c>
      <c r="C130" s="188"/>
      <c r="D130" s="178" t="e">
        <f t="shared" ref="D130:K130" si="62">D131+D132+D137+D138</f>
        <v>#REF!</v>
      </c>
      <c r="E130" s="179">
        <f t="shared" si="62"/>
        <v>516693.98</v>
      </c>
      <c r="F130" s="179" t="e">
        <f t="shared" si="62"/>
        <v>#REF!</v>
      </c>
      <c r="G130" s="180" t="e">
        <f t="shared" si="62"/>
        <v>#REF!</v>
      </c>
      <c r="H130" s="178" t="e">
        <f t="shared" si="62"/>
        <v>#REF!</v>
      </c>
      <c r="I130" s="179" t="e">
        <f t="shared" si="62"/>
        <v>#REF!</v>
      </c>
      <c r="J130" s="179" t="e">
        <f t="shared" si="62"/>
        <v>#REF!</v>
      </c>
      <c r="K130" s="181" t="e">
        <f t="shared" si="62"/>
        <v>#REF!</v>
      </c>
      <c r="L130" s="182" t="e">
        <f>L131+L132+L138+L137</f>
        <v>#REF!</v>
      </c>
      <c r="M130" s="179" t="e">
        <f>M131+M132+M137+M138</f>
        <v>#REF!</v>
      </c>
      <c r="N130" s="179" t="e">
        <f>N131+N132+N137+N138</f>
        <v>#REF!</v>
      </c>
      <c r="O130" s="181" t="e">
        <f>O131+O132+O137+O138</f>
        <v>#REF!</v>
      </c>
      <c r="P130" s="257">
        <v>437280.51</v>
      </c>
      <c r="Q130" s="258">
        <v>394199.44</v>
      </c>
      <c r="R130" s="258">
        <v>45000</v>
      </c>
      <c r="S130" s="262">
        <v>0</v>
      </c>
      <c r="T130" s="182" t="e">
        <f>T131+T132+T138+T137</f>
        <v>#REF!</v>
      </c>
      <c r="U130" s="179" t="e">
        <f>U131+U132+U137+U138</f>
        <v>#REF!</v>
      </c>
      <c r="V130" s="179" t="e">
        <f>V131+V132+V137+V138</f>
        <v>#REF!</v>
      </c>
      <c r="W130" s="181" t="e">
        <f>W131+W132+W137+W138</f>
        <v>#REF!</v>
      </c>
    </row>
    <row r="131" spans="1:23" ht="16.5" x14ac:dyDescent="0.3">
      <c r="A131" s="84"/>
      <c r="B131" s="224" t="s">
        <v>309</v>
      </c>
      <c r="C131" s="220" t="s">
        <v>310</v>
      </c>
      <c r="D131" s="201" t="e">
        <f>SUM(E131:G131)</f>
        <v>#REF!</v>
      </c>
      <c r="E131" s="202">
        <v>9270</v>
      </c>
      <c r="F131" s="202" t="e">
        <f>'[3]11. Kultúra'!#REF!</f>
        <v>#REF!</v>
      </c>
      <c r="G131" s="203" t="e">
        <f>'[3]11. Kultúra'!#REF!</f>
        <v>#REF!</v>
      </c>
      <c r="H131" s="201" t="e">
        <f>SUM(I131:K131)</f>
        <v>#REF!</v>
      </c>
      <c r="I131" s="202" t="e">
        <f>'[3]11. Kultúra'!#REF!</f>
        <v>#REF!</v>
      </c>
      <c r="J131" s="202" t="e">
        <f>'[3]11. Kultúra'!#REF!</f>
        <v>#REF!</v>
      </c>
      <c r="K131" s="204" t="e">
        <f>'[3]11. Kultúra'!#REF!</f>
        <v>#REF!</v>
      </c>
      <c r="L131" s="205" t="e">
        <f>SUM(M131:O131)</f>
        <v>#REF!</v>
      </c>
      <c r="M131" s="202" t="e">
        <f>'[3]11. Kultúra'!#REF!</f>
        <v>#REF!</v>
      </c>
      <c r="N131" s="202" t="e">
        <f>'[3]11. Kultúra'!#REF!</f>
        <v>#REF!</v>
      </c>
      <c r="O131" s="204" t="e">
        <f>'[3]11. Kultúra'!#REF!</f>
        <v>#REF!</v>
      </c>
      <c r="P131" s="249">
        <v>3434.8</v>
      </c>
      <c r="Q131" s="250">
        <v>3434.8</v>
      </c>
      <c r="R131" s="250">
        <v>0</v>
      </c>
      <c r="S131" s="251">
        <v>0</v>
      </c>
      <c r="T131" s="205">
        <f>SUM(U131:W131)</f>
        <v>2940</v>
      </c>
      <c r="U131" s="202">
        <f>'[3]11. Kultúra'!$H$4</f>
        <v>2940</v>
      </c>
      <c r="V131" s="202">
        <f>'[3]11. Kultúra'!$I$4</f>
        <v>0</v>
      </c>
      <c r="W131" s="204">
        <f>'[3]11. Kultúra'!$J$4</f>
        <v>0</v>
      </c>
    </row>
    <row r="132" spans="1:23" ht="15.75" x14ac:dyDescent="0.25">
      <c r="A132" s="84"/>
      <c r="B132" s="224" t="s">
        <v>311</v>
      </c>
      <c r="C132" s="215" t="s">
        <v>312</v>
      </c>
      <c r="D132" s="201" t="e">
        <f t="shared" ref="D132:W132" si="63">SUM(D133:D136)</f>
        <v>#REF!</v>
      </c>
      <c r="E132" s="202">
        <f t="shared" si="63"/>
        <v>474163.98</v>
      </c>
      <c r="F132" s="202" t="e">
        <f t="shared" si="63"/>
        <v>#REF!</v>
      </c>
      <c r="G132" s="203" t="e">
        <f t="shared" si="63"/>
        <v>#REF!</v>
      </c>
      <c r="H132" s="201" t="e">
        <f t="shared" si="63"/>
        <v>#REF!</v>
      </c>
      <c r="I132" s="202" t="e">
        <f t="shared" si="63"/>
        <v>#REF!</v>
      </c>
      <c r="J132" s="202" t="e">
        <f t="shared" si="63"/>
        <v>#REF!</v>
      </c>
      <c r="K132" s="204" t="e">
        <f t="shared" si="63"/>
        <v>#REF!</v>
      </c>
      <c r="L132" s="205" t="e">
        <f t="shared" si="63"/>
        <v>#REF!</v>
      </c>
      <c r="M132" s="202" t="e">
        <f t="shared" si="63"/>
        <v>#REF!</v>
      </c>
      <c r="N132" s="202" t="e">
        <f t="shared" si="63"/>
        <v>#REF!</v>
      </c>
      <c r="O132" s="204" t="e">
        <f t="shared" si="63"/>
        <v>#REF!</v>
      </c>
      <c r="P132" s="249">
        <v>430545.71</v>
      </c>
      <c r="Q132" s="250">
        <v>387464.64</v>
      </c>
      <c r="R132" s="250">
        <v>45000</v>
      </c>
      <c r="S132" s="251">
        <v>0</v>
      </c>
      <c r="T132" s="205" t="e">
        <f t="shared" si="63"/>
        <v>#REF!</v>
      </c>
      <c r="U132" s="202" t="e">
        <f t="shared" si="63"/>
        <v>#REF!</v>
      </c>
      <c r="V132" s="202" t="e">
        <f t="shared" si="63"/>
        <v>#REF!</v>
      </c>
      <c r="W132" s="204" t="e">
        <f t="shared" si="63"/>
        <v>#REF!</v>
      </c>
    </row>
    <row r="133" spans="1:23" ht="15.75" x14ac:dyDescent="0.25">
      <c r="A133" s="84"/>
      <c r="B133" s="91">
        <v>1</v>
      </c>
      <c r="C133" s="107" t="s">
        <v>313</v>
      </c>
      <c r="D133" s="93" t="e">
        <f t="shared" ref="D133:D138" si="64">SUM(E133:G133)</f>
        <v>#REF!</v>
      </c>
      <c r="E133" s="94">
        <v>107434.49</v>
      </c>
      <c r="F133" s="94">
        <v>276258</v>
      </c>
      <c r="G133" s="95" t="e">
        <f>'[3]11. Kultúra'!#REF!</f>
        <v>#REF!</v>
      </c>
      <c r="H133" s="93" t="e">
        <f t="shared" ref="H133:H138" si="65">SUM(I133:K133)</f>
        <v>#REF!</v>
      </c>
      <c r="I133" s="94" t="e">
        <f>'[3]11. Kultúra'!#REF!</f>
        <v>#REF!</v>
      </c>
      <c r="J133" s="94" t="e">
        <f>'[3]11. Kultúra'!#REF!</f>
        <v>#REF!</v>
      </c>
      <c r="K133" s="96" t="e">
        <f>'[3]11. Kultúra'!#REF!</f>
        <v>#REF!</v>
      </c>
      <c r="L133" s="97" t="e">
        <f t="shared" ref="L133:L138" si="66">SUM(M133:O133)</f>
        <v>#REF!</v>
      </c>
      <c r="M133" s="94" t="e">
        <f>'[3]11. Kultúra'!#REF!</f>
        <v>#REF!</v>
      </c>
      <c r="N133" s="94" t="e">
        <f>'[3]11. Kultúra'!#REF!</f>
        <v>#REF!</v>
      </c>
      <c r="O133" s="96" t="e">
        <f>'[3]11. Kultúra'!#REF!</f>
        <v>#REF!</v>
      </c>
      <c r="P133" s="249">
        <v>100378.95</v>
      </c>
      <c r="Q133" s="252">
        <v>100378.95</v>
      </c>
      <c r="R133" s="252">
        <v>0</v>
      </c>
      <c r="S133" s="253">
        <v>0</v>
      </c>
      <c r="T133" s="97">
        <f t="shared" ref="T133:T138" si="67">SUM(U133:W133)</f>
        <v>109400</v>
      </c>
      <c r="U133" s="94">
        <f>'[3]11. Kultúra'!$H$24</f>
        <v>109400</v>
      </c>
      <c r="V133" s="94">
        <f>'[3]11. Kultúra'!$I$24</f>
        <v>0</v>
      </c>
      <c r="W133" s="96">
        <f>'[3]11. Kultúra'!$J$24</f>
        <v>0</v>
      </c>
    </row>
    <row r="134" spans="1:23" ht="15.75" x14ac:dyDescent="0.25">
      <c r="A134" s="84"/>
      <c r="B134" s="91">
        <v>2</v>
      </c>
      <c r="C134" s="107" t="s">
        <v>314</v>
      </c>
      <c r="D134" s="93" t="e">
        <f t="shared" si="64"/>
        <v>#REF!</v>
      </c>
      <c r="E134" s="94">
        <v>2724</v>
      </c>
      <c r="F134" s="94" t="e">
        <f>'[3]11. Kultúra'!#REF!</f>
        <v>#REF!</v>
      </c>
      <c r="G134" s="95" t="e">
        <f>'[3]11. Kultúra'!#REF!</f>
        <v>#REF!</v>
      </c>
      <c r="H134" s="93" t="e">
        <f t="shared" si="65"/>
        <v>#REF!</v>
      </c>
      <c r="I134" s="94" t="e">
        <f>'[3]11. Kultúra'!#REF!</f>
        <v>#REF!</v>
      </c>
      <c r="J134" s="94" t="e">
        <f>'[3]11. Kultúra'!#REF!</f>
        <v>#REF!</v>
      </c>
      <c r="K134" s="96" t="e">
        <f>'[3]11. Kultúra'!#REF!</f>
        <v>#REF!</v>
      </c>
      <c r="L134" s="97" t="e">
        <f t="shared" si="66"/>
        <v>#REF!</v>
      </c>
      <c r="M134" s="94" t="e">
        <f>'[3]11. Kultúra'!#REF!</f>
        <v>#REF!</v>
      </c>
      <c r="N134" s="94" t="e">
        <f>'[3]11. Kultúra'!#REF!</f>
        <v>#REF!</v>
      </c>
      <c r="O134" s="96" t="e">
        <f>'[3]11. Kultúra'!#REF!</f>
        <v>#REF!</v>
      </c>
      <c r="P134" s="249">
        <v>2714.41</v>
      </c>
      <c r="Q134" s="252">
        <v>2714.41</v>
      </c>
      <c r="R134" s="252">
        <v>0</v>
      </c>
      <c r="S134" s="253">
        <v>0</v>
      </c>
      <c r="T134" s="97">
        <f t="shared" si="67"/>
        <v>2355</v>
      </c>
      <c r="U134" s="94">
        <f>'[3]11. Kultúra'!$H$30</f>
        <v>2355</v>
      </c>
      <c r="V134" s="94">
        <f>'[3]11. Kultúra'!$I$30</f>
        <v>0</v>
      </c>
      <c r="W134" s="96">
        <f>'[3]11. Kultúra'!$J$30</f>
        <v>0</v>
      </c>
    </row>
    <row r="135" spans="1:23" ht="15.75" x14ac:dyDescent="0.25">
      <c r="A135" s="84"/>
      <c r="B135" s="91">
        <v>3</v>
      </c>
      <c r="C135" s="107" t="s">
        <v>315</v>
      </c>
      <c r="D135" s="93" t="e">
        <f t="shared" si="64"/>
        <v>#REF!</v>
      </c>
      <c r="E135" s="94">
        <v>347901.49</v>
      </c>
      <c r="F135" s="94">
        <v>80073</v>
      </c>
      <c r="G135" s="95" t="e">
        <f>'[3]11. Kultúra'!#REF!</f>
        <v>#REF!</v>
      </c>
      <c r="H135" s="93" t="e">
        <f t="shared" si="65"/>
        <v>#REF!</v>
      </c>
      <c r="I135" s="94" t="e">
        <f>'[3]11. Kultúra'!#REF!</f>
        <v>#REF!</v>
      </c>
      <c r="J135" s="94" t="e">
        <f>'[3]11. Kultúra'!#REF!</f>
        <v>#REF!</v>
      </c>
      <c r="K135" s="96" t="e">
        <f>'[3]11. Kultúra'!#REF!</f>
        <v>#REF!</v>
      </c>
      <c r="L135" s="97" t="e">
        <f t="shared" si="66"/>
        <v>#REF!</v>
      </c>
      <c r="M135" s="94" t="e">
        <f>'[3]11. Kultúra'!#REF!</f>
        <v>#REF!</v>
      </c>
      <c r="N135" s="94" t="e">
        <f>'[3]11. Kultúra'!#REF!</f>
        <v>#REF!</v>
      </c>
      <c r="O135" s="96" t="e">
        <f>'[3]11. Kultúra'!#REF!</f>
        <v>#REF!</v>
      </c>
      <c r="P135" s="249">
        <v>317027.34999999998</v>
      </c>
      <c r="Q135" s="252">
        <v>273946.28000000003</v>
      </c>
      <c r="R135" s="252">
        <v>45000</v>
      </c>
      <c r="S135" s="253">
        <v>0</v>
      </c>
      <c r="T135" s="97">
        <f t="shared" si="67"/>
        <v>371273</v>
      </c>
      <c r="U135" s="94">
        <f>'[3]11. Kultúra'!$H$43</f>
        <v>306185</v>
      </c>
      <c r="V135" s="94">
        <f>'[3]11. Kultúra'!$I$43</f>
        <v>65088</v>
      </c>
      <c r="W135" s="96">
        <f>'[3]11. Kultúra'!$J$43</f>
        <v>0</v>
      </c>
    </row>
    <row r="136" spans="1:23" ht="15.75" x14ac:dyDescent="0.25">
      <c r="A136" s="84"/>
      <c r="B136" s="91">
        <v>4</v>
      </c>
      <c r="C136" s="107" t="s">
        <v>316</v>
      </c>
      <c r="D136" s="93" t="e">
        <f t="shared" si="64"/>
        <v>#REF!</v>
      </c>
      <c r="E136" s="94">
        <v>16104</v>
      </c>
      <c r="F136" s="94" t="e">
        <f>'[3]11. Kultúra'!#REF!</f>
        <v>#REF!</v>
      </c>
      <c r="G136" s="95" t="e">
        <f>'[3]11. Kultúra'!#REF!</f>
        <v>#REF!</v>
      </c>
      <c r="H136" s="93" t="e">
        <f t="shared" si="65"/>
        <v>#REF!</v>
      </c>
      <c r="I136" s="94" t="e">
        <f>'[3]11. Kultúra'!#REF!</f>
        <v>#REF!</v>
      </c>
      <c r="J136" s="94" t="e">
        <f>'[3]11. Kultúra'!#REF!</f>
        <v>#REF!</v>
      </c>
      <c r="K136" s="96" t="e">
        <f>'[3]11. Kultúra'!#REF!</f>
        <v>#REF!</v>
      </c>
      <c r="L136" s="97" t="e">
        <f t="shared" si="66"/>
        <v>#REF!</v>
      </c>
      <c r="M136" s="94">
        <v>19300</v>
      </c>
      <c r="N136" s="94" t="e">
        <f>'[3]11. Kultúra'!#REF!</f>
        <v>#REF!</v>
      </c>
      <c r="O136" s="96" t="e">
        <f>'[3]11. Kultúra'!#REF!</f>
        <v>#REF!</v>
      </c>
      <c r="P136" s="249">
        <v>10425</v>
      </c>
      <c r="Q136" s="252">
        <v>10425</v>
      </c>
      <c r="R136" s="252">
        <v>0</v>
      </c>
      <c r="S136" s="253">
        <v>0</v>
      </c>
      <c r="T136" s="97" t="e">
        <f t="shared" si="67"/>
        <v>#REF!</v>
      </c>
      <c r="U136" s="94" t="e">
        <f>'[3]11. Kultúra'!$H$141</f>
        <v>#REF!</v>
      </c>
      <c r="V136" s="94" t="e">
        <f>'[3]11. Kultúra'!$I$140</f>
        <v>#REF!</v>
      </c>
      <c r="W136" s="96" t="e">
        <f>'[3]11. Kultúra'!$J$140</f>
        <v>#REF!</v>
      </c>
    </row>
    <row r="137" spans="1:23" ht="15.75" x14ac:dyDescent="0.25">
      <c r="A137" s="84"/>
      <c r="B137" s="224" t="s">
        <v>317</v>
      </c>
      <c r="C137" s="215" t="s">
        <v>318</v>
      </c>
      <c r="D137" s="201" t="e">
        <f t="shared" si="64"/>
        <v>#REF!</v>
      </c>
      <c r="E137" s="202">
        <v>31250</v>
      </c>
      <c r="F137" s="202">
        <v>0</v>
      </c>
      <c r="G137" s="203" t="e">
        <f>'[3]11. Kultúra'!#REF!</f>
        <v>#REF!</v>
      </c>
      <c r="H137" s="201" t="e">
        <f t="shared" si="65"/>
        <v>#REF!</v>
      </c>
      <c r="I137" s="202" t="e">
        <f>'[3]11. Kultúra'!#REF!</f>
        <v>#REF!</v>
      </c>
      <c r="J137" s="202" t="e">
        <f>'[3]11. Kultúra'!#REF!</f>
        <v>#REF!</v>
      </c>
      <c r="K137" s="204" t="e">
        <f>'[3]11. Kultúra'!#REF!</f>
        <v>#REF!</v>
      </c>
      <c r="L137" s="205" t="e">
        <f t="shared" si="66"/>
        <v>#REF!</v>
      </c>
      <c r="M137" s="202">
        <v>3300</v>
      </c>
      <c r="N137" s="202" t="e">
        <f>'[3]11. Kultúra'!#REF!</f>
        <v>#REF!</v>
      </c>
      <c r="O137" s="204" t="e">
        <f>'[3]11. Kultúra'!#REF!</f>
        <v>#REF!</v>
      </c>
      <c r="P137" s="249">
        <v>3300</v>
      </c>
      <c r="Q137" s="250">
        <v>3300</v>
      </c>
      <c r="R137" s="250">
        <v>0</v>
      </c>
      <c r="S137" s="251">
        <v>0</v>
      </c>
      <c r="T137" s="205" t="e">
        <f t="shared" si="67"/>
        <v>#REF!</v>
      </c>
      <c r="U137" s="202">
        <f>'[3]11. Kultúra'!$H$156</f>
        <v>300</v>
      </c>
      <c r="V137" s="202" t="e">
        <f>'[3]11. Kultúra'!$I$156</f>
        <v>#REF!</v>
      </c>
      <c r="W137" s="204" t="e">
        <f>'[3]11. Kultúra'!$J$156</f>
        <v>#REF!</v>
      </c>
    </row>
    <row r="138" spans="1:23" ht="16.5" thickBot="1" x14ac:dyDescent="0.3">
      <c r="A138" s="84"/>
      <c r="B138" s="221" t="s">
        <v>319</v>
      </c>
      <c r="C138" s="216" t="s">
        <v>320</v>
      </c>
      <c r="D138" s="209" t="e">
        <f t="shared" si="64"/>
        <v>#REF!</v>
      </c>
      <c r="E138" s="210">
        <v>2010</v>
      </c>
      <c r="F138" s="210" t="e">
        <f>'[3]11. Kultúra'!#REF!</f>
        <v>#REF!</v>
      </c>
      <c r="G138" s="234" t="e">
        <f>'[3]11. Kultúra'!#REF!</f>
        <v>#REF!</v>
      </c>
      <c r="H138" s="235" t="e">
        <f t="shared" si="65"/>
        <v>#REF!</v>
      </c>
      <c r="I138" s="236" t="e">
        <f>'[3]11. Kultúra'!#REF!</f>
        <v>#REF!</v>
      </c>
      <c r="J138" s="236" t="e">
        <f>'[3]11. Kultúra'!#REF!</f>
        <v>#REF!</v>
      </c>
      <c r="K138" s="237" t="e">
        <f>'[3]11. Kultúra'!#REF!</f>
        <v>#REF!</v>
      </c>
      <c r="L138" s="218" t="e">
        <f t="shared" si="66"/>
        <v>#REF!</v>
      </c>
      <c r="M138" s="210">
        <v>0</v>
      </c>
      <c r="N138" s="210" t="e">
        <f>'[3]11. Kultúra'!#REF!</f>
        <v>#REF!</v>
      </c>
      <c r="O138" s="238" t="e">
        <f>'[3]11. Kultúra'!#REF!</f>
        <v>#REF!</v>
      </c>
      <c r="P138" s="259">
        <v>0</v>
      </c>
      <c r="Q138" s="260">
        <v>0</v>
      </c>
      <c r="R138" s="260">
        <v>0</v>
      </c>
      <c r="S138" s="277">
        <v>0</v>
      </c>
      <c r="T138" s="218" t="e">
        <f t="shared" si="67"/>
        <v>#REF!</v>
      </c>
      <c r="U138" s="210" t="e">
        <f>'[3]11. Kultúra'!$H$160</f>
        <v>#REF!</v>
      </c>
      <c r="V138" s="210" t="e">
        <f>'[3]11. Kultúra'!$I$160</f>
        <v>#REF!</v>
      </c>
      <c r="W138" s="238" t="e">
        <f>'[3]11. Kultúra'!$J$160</f>
        <v>#REF!</v>
      </c>
    </row>
    <row r="139" spans="1:23" s="82" customFormat="1" ht="14.25" x14ac:dyDescent="0.2">
      <c r="B139" s="183" t="s">
        <v>321</v>
      </c>
      <c r="C139" s="188"/>
      <c r="D139" s="178" t="e">
        <f t="shared" ref="D139:W139" si="68">D140+D145+D146+D147+D148+D149+D150</f>
        <v>#REF!</v>
      </c>
      <c r="E139" s="179" t="e">
        <f t="shared" si="68"/>
        <v>#REF!</v>
      </c>
      <c r="F139" s="179" t="e">
        <f t="shared" si="68"/>
        <v>#REF!</v>
      </c>
      <c r="G139" s="180" t="e">
        <f t="shared" si="68"/>
        <v>#REF!</v>
      </c>
      <c r="H139" s="178">
        <f t="shared" si="68"/>
        <v>246839.97999999998</v>
      </c>
      <c r="I139" s="179">
        <f t="shared" si="68"/>
        <v>225512.97999999998</v>
      </c>
      <c r="J139" s="179">
        <f t="shared" si="68"/>
        <v>21327</v>
      </c>
      <c r="K139" s="181">
        <f t="shared" si="68"/>
        <v>0</v>
      </c>
      <c r="L139" s="182" t="e">
        <f t="shared" si="68"/>
        <v>#REF!</v>
      </c>
      <c r="M139" s="179" t="e">
        <f t="shared" si="68"/>
        <v>#REF!</v>
      </c>
      <c r="N139" s="179" t="e">
        <f t="shared" si="68"/>
        <v>#REF!</v>
      </c>
      <c r="O139" s="181" t="e">
        <f t="shared" si="68"/>
        <v>#REF!</v>
      </c>
      <c r="P139" s="257">
        <v>131301.29999999999</v>
      </c>
      <c r="Q139" s="258">
        <v>131151.29999999999</v>
      </c>
      <c r="R139" s="258">
        <v>150</v>
      </c>
      <c r="S139" s="262">
        <v>0</v>
      </c>
      <c r="T139" s="182">
        <f t="shared" si="68"/>
        <v>2267061</v>
      </c>
      <c r="U139" s="179">
        <f t="shared" si="68"/>
        <v>330282</v>
      </c>
      <c r="V139" s="179">
        <f t="shared" si="68"/>
        <v>1936779</v>
      </c>
      <c r="W139" s="181">
        <f t="shared" si="68"/>
        <v>0</v>
      </c>
    </row>
    <row r="140" spans="1:23" ht="15.75" x14ac:dyDescent="0.25">
      <c r="A140" s="84"/>
      <c r="B140" s="224" t="s">
        <v>322</v>
      </c>
      <c r="C140" s="215" t="s">
        <v>323</v>
      </c>
      <c r="D140" s="201" t="e">
        <f t="shared" ref="D140:W140" si="69">SUM(D141:D144)</f>
        <v>#REF!</v>
      </c>
      <c r="E140" s="202" t="e">
        <f t="shared" si="69"/>
        <v>#REF!</v>
      </c>
      <c r="F140" s="202" t="e">
        <f t="shared" si="69"/>
        <v>#REF!</v>
      </c>
      <c r="G140" s="203" t="e">
        <f t="shared" si="69"/>
        <v>#REF!</v>
      </c>
      <c r="H140" s="201">
        <f t="shared" si="69"/>
        <v>219161.49</v>
      </c>
      <c r="I140" s="202">
        <f t="shared" si="69"/>
        <v>197834.49</v>
      </c>
      <c r="J140" s="202">
        <f t="shared" si="69"/>
        <v>21327</v>
      </c>
      <c r="K140" s="204">
        <f t="shared" si="69"/>
        <v>0</v>
      </c>
      <c r="L140" s="205" t="e">
        <f t="shared" si="69"/>
        <v>#REF!</v>
      </c>
      <c r="M140" s="202" t="e">
        <f t="shared" si="69"/>
        <v>#REF!</v>
      </c>
      <c r="N140" s="202" t="e">
        <f t="shared" si="69"/>
        <v>#REF!</v>
      </c>
      <c r="O140" s="204" t="e">
        <f t="shared" si="69"/>
        <v>#REF!</v>
      </c>
      <c r="P140" s="249">
        <v>98209.15</v>
      </c>
      <c r="Q140" s="250">
        <v>98059.15</v>
      </c>
      <c r="R140" s="250">
        <v>150</v>
      </c>
      <c r="S140" s="251">
        <v>0</v>
      </c>
      <c r="T140" s="205">
        <f t="shared" si="69"/>
        <v>2194431</v>
      </c>
      <c r="U140" s="202">
        <f t="shared" si="69"/>
        <v>273132</v>
      </c>
      <c r="V140" s="202">
        <f t="shared" si="69"/>
        <v>1921299</v>
      </c>
      <c r="W140" s="204">
        <f t="shared" si="69"/>
        <v>0</v>
      </c>
    </row>
    <row r="141" spans="1:23" ht="15.75" x14ac:dyDescent="0.25">
      <c r="A141" s="84"/>
      <c r="B141" s="91">
        <v>1</v>
      </c>
      <c r="C141" s="107" t="s">
        <v>324</v>
      </c>
      <c r="D141" s="93" t="e">
        <f t="shared" ref="D141:D150" si="70">SUM(E141:G141)</f>
        <v>#REF!</v>
      </c>
      <c r="E141" s="94">
        <v>180311.49</v>
      </c>
      <c r="F141" s="94" t="e">
        <f>'[3]12. Prostredie pre život'!#REF!</f>
        <v>#REF!</v>
      </c>
      <c r="G141" s="95" t="e">
        <f>'[3]12. Prostredie pre život'!#REF!</f>
        <v>#REF!</v>
      </c>
      <c r="H141" s="93">
        <f t="shared" ref="H141:H150" si="71">SUM(I141:K141)</f>
        <v>194848.49</v>
      </c>
      <c r="I141" s="94">
        <v>194848.49</v>
      </c>
      <c r="J141" s="94">
        <v>0</v>
      </c>
      <c r="K141" s="96">
        <v>0</v>
      </c>
      <c r="L141" s="97" t="e">
        <f t="shared" ref="L141:L150" si="72">SUM(M141:O141)</f>
        <v>#REF!</v>
      </c>
      <c r="M141" s="94" t="e">
        <f>'[3]12. Prostredie pre život'!#REF!</f>
        <v>#REF!</v>
      </c>
      <c r="N141" s="94" t="e">
        <f>'[3]12. Prostredie pre život'!#REF!</f>
        <v>#REF!</v>
      </c>
      <c r="O141" s="96" t="e">
        <f>'[3]12. Prostredie pre život'!#REF!</f>
        <v>#REF!</v>
      </c>
      <c r="P141" s="249">
        <v>94458.92</v>
      </c>
      <c r="Q141" s="252">
        <v>94458.92</v>
      </c>
      <c r="R141" s="252">
        <v>0</v>
      </c>
      <c r="S141" s="253">
        <v>0</v>
      </c>
      <c r="T141" s="97">
        <f t="shared" ref="T141:T150" si="73">SUM(U141:W141)</f>
        <v>117930</v>
      </c>
      <c r="U141" s="94">
        <f>'[3]12. Prostredie pre život'!$H$5</f>
        <v>117930</v>
      </c>
      <c r="V141" s="94">
        <f>'[3]12. Prostredie pre život'!$I$5</f>
        <v>0</v>
      </c>
      <c r="W141" s="96">
        <f>'[3]12. Prostredie pre život'!$J$5</f>
        <v>0</v>
      </c>
    </row>
    <row r="142" spans="1:23" ht="15.75" x14ac:dyDescent="0.25">
      <c r="A142" s="84"/>
      <c r="B142" s="91">
        <v>2</v>
      </c>
      <c r="C142" s="107" t="s">
        <v>325</v>
      </c>
      <c r="D142" s="93" t="e">
        <f t="shared" si="70"/>
        <v>#REF!</v>
      </c>
      <c r="E142" s="94" t="e">
        <f>'[3]12. Prostredie pre život'!#REF!</f>
        <v>#REF!</v>
      </c>
      <c r="F142" s="94" t="e">
        <f>'[3]12. Prostredie pre život'!#REF!</f>
        <v>#REF!</v>
      </c>
      <c r="G142" s="95" t="e">
        <f>'[3]12. Prostredie pre život'!#REF!</f>
        <v>#REF!</v>
      </c>
      <c r="H142" s="93">
        <f t="shared" si="71"/>
        <v>0</v>
      </c>
      <c r="I142" s="94">
        <v>0</v>
      </c>
      <c r="J142" s="94">
        <v>0</v>
      </c>
      <c r="K142" s="96">
        <v>0</v>
      </c>
      <c r="L142" s="97" t="e">
        <f t="shared" si="72"/>
        <v>#REF!</v>
      </c>
      <c r="M142" s="94" t="e">
        <f>'[3]12. Prostredie pre život'!#REF!</f>
        <v>#REF!</v>
      </c>
      <c r="N142" s="94" t="e">
        <f>'[3]12. Prostredie pre život'!#REF!</f>
        <v>#REF!</v>
      </c>
      <c r="O142" s="96" t="e">
        <f>'[3]12. Prostredie pre život'!#REF!</f>
        <v>#REF!</v>
      </c>
      <c r="P142" s="249">
        <v>0</v>
      </c>
      <c r="Q142" s="252">
        <v>0</v>
      </c>
      <c r="R142" s="252">
        <v>0</v>
      </c>
      <c r="S142" s="253">
        <v>0</v>
      </c>
      <c r="T142" s="97">
        <f t="shared" si="73"/>
        <v>450</v>
      </c>
      <c r="U142" s="94">
        <f>'[3]12. Prostredie pre život'!$H$19</f>
        <v>450</v>
      </c>
      <c r="V142" s="94">
        <f>'[3]12. Prostredie pre život'!$I$19</f>
        <v>0</v>
      </c>
      <c r="W142" s="96">
        <f>'[3]12. Prostredie pre život'!$J$19</f>
        <v>0</v>
      </c>
    </row>
    <row r="143" spans="1:23" ht="15.75" x14ac:dyDescent="0.25">
      <c r="A143" s="84"/>
      <c r="B143" s="91">
        <v>3</v>
      </c>
      <c r="C143" s="107" t="s">
        <v>326</v>
      </c>
      <c r="D143" s="93" t="e">
        <f t="shared" si="70"/>
        <v>#REF!</v>
      </c>
      <c r="E143" s="94">
        <v>0</v>
      </c>
      <c r="F143" s="94">
        <v>0</v>
      </c>
      <c r="G143" s="95" t="e">
        <f>'[3]12. Prostredie pre život'!#REF!</f>
        <v>#REF!</v>
      </c>
      <c r="H143" s="93">
        <f t="shared" si="71"/>
        <v>23127</v>
      </c>
      <c r="I143" s="94">
        <v>1800</v>
      </c>
      <c r="J143" s="94">
        <v>21327</v>
      </c>
      <c r="K143" s="96">
        <v>0</v>
      </c>
      <c r="L143" s="97" t="e">
        <f t="shared" si="72"/>
        <v>#REF!</v>
      </c>
      <c r="M143" s="94">
        <v>257173</v>
      </c>
      <c r="N143" s="94" t="e">
        <f>'[3]12. Prostredie pre život'!#REF!</f>
        <v>#REF!</v>
      </c>
      <c r="O143" s="96" t="e">
        <f>'[3]12. Prostredie pre život'!#REF!</f>
        <v>#REF!</v>
      </c>
      <c r="P143" s="249">
        <v>934.03</v>
      </c>
      <c r="Q143" s="252">
        <v>784.03</v>
      </c>
      <c r="R143" s="252">
        <v>150</v>
      </c>
      <c r="S143" s="253">
        <v>0</v>
      </c>
      <c r="T143" s="97">
        <f t="shared" si="73"/>
        <v>2073201</v>
      </c>
      <c r="U143" s="94">
        <f>'[3]12. Prostredie pre život'!$H$21</f>
        <v>151902</v>
      </c>
      <c r="V143" s="94">
        <f>'[3]12. Prostredie pre život'!$I$21</f>
        <v>1921299</v>
      </c>
      <c r="W143" s="96">
        <f>'[3]12. Prostredie pre život'!$J$21</f>
        <v>0</v>
      </c>
    </row>
    <row r="144" spans="1:23" ht="15.75" x14ac:dyDescent="0.25">
      <c r="A144" s="84"/>
      <c r="B144" s="91">
        <v>4</v>
      </c>
      <c r="C144" s="107" t="s">
        <v>327</v>
      </c>
      <c r="D144" s="93" t="e">
        <f t="shared" si="70"/>
        <v>#REF!</v>
      </c>
      <c r="E144" s="94">
        <v>352</v>
      </c>
      <c r="F144" s="94" t="e">
        <f>'[3]12. Prostredie pre život'!#REF!</f>
        <v>#REF!</v>
      </c>
      <c r="G144" s="95" t="e">
        <f>'[3]12. Prostredie pre život'!#REF!</f>
        <v>#REF!</v>
      </c>
      <c r="H144" s="93">
        <f t="shared" si="71"/>
        <v>1186</v>
      </c>
      <c r="I144" s="94">
        <v>1186</v>
      </c>
      <c r="J144" s="94">
        <v>0</v>
      </c>
      <c r="K144" s="96">
        <v>0</v>
      </c>
      <c r="L144" s="97" t="e">
        <f t="shared" si="72"/>
        <v>#REF!</v>
      </c>
      <c r="M144" s="94" t="e">
        <f>'[3]12. Prostredie pre život'!#REF!</f>
        <v>#REF!</v>
      </c>
      <c r="N144" s="94" t="e">
        <f>'[3]12. Prostredie pre život'!#REF!</f>
        <v>#REF!</v>
      </c>
      <c r="O144" s="96" t="e">
        <f>'[3]12. Prostredie pre život'!#REF!</f>
        <v>#REF!</v>
      </c>
      <c r="P144" s="249">
        <v>2816.2</v>
      </c>
      <c r="Q144" s="252">
        <v>2816.2</v>
      </c>
      <c r="R144" s="252">
        <v>0</v>
      </c>
      <c r="S144" s="253">
        <v>0</v>
      </c>
      <c r="T144" s="97">
        <f t="shared" si="73"/>
        <v>2850</v>
      </c>
      <c r="U144" s="94">
        <f>'[3]12. Prostredie pre život'!$H$39</f>
        <v>2850</v>
      </c>
      <c r="V144" s="94">
        <f>'[3]12. Prostredie pre život'!$I$39</f>
        <v>0</v>
      </c>
      <c r="W144" s="96">
        <f>'[3]12. Prostredie pre život'!$J$39</f>
        <v>0</v>
      </c>
    </row>
    <row r="145" spans="1:23" ht="16.5" x14ac:dyDescent="0.3">
      <c r="A145" s="84"/>
      <c r="B145" s="224" t="s">
        <v>328</v>
      </c>
      <c r="C145" s="220" t="s">
        <v>329</v>
      </c>
      <c r="D145" s="201" t="e">
        <f t="shared" si="70"/>
        <v>#REF!</v>
      </c>
      <c r="E145" s="202">
        <v>3182</v>
      </c>
      <c r="F145" s="202" t="e">
        <f>'[3]12. Prostredie pre život'!#REF!</f>
        <v>#REF!</v>
      </c>
      <c r="G145" s="203" t="e">
        <f>'[3]12. Prostredie pre život'!#REF!</f>
        <v>#REF!</v>
      </c>
      <c r="H145" s="201">
        <f t="shared" si="71"/>
        <v>0</v>
      </c>
      <c r="I145" s="202">
        <v>0</v>
      </c>
      <c r="J145" s="202">
        <v>0</v>
      </c>
      <c r="K145" s="204">
        <v>0</v>
      </c>
      <c r="L145" s="205" t="e">
        <f t="shared" si="72"/>
        <v>#REF!</v>
      </c>
      <c r="M145" s="202" t="e">
        <f>'[3]12. Prostredie pre život'!#REF!</f>
        <v>#REF!</v>
      </c>
      <c r="N145" s="202" t="e">
        <f>'[3]12. Prostredie pre život'!#REF!</f>
        <v>#REF!</v>
      </c>
      <c r="O145" s="204" t="e">
        <f>'[3]12. Prostredie pre život'!#REF!</f>
        <v>#REF!</v>
      </c>
      <c r="P145" s="249">
        <v>0</v>
      </c>
      <c r="Q145" s="250">
        <v>0</v>
      </c>
      <c r="R145" s="250">
        <v>0</v>
      </c>
      <c r="S145" s="251">
        <v>0</v>
      </c>
      <c r="T145" s="205">
        <f t="shared" si="73"/>
        <v>1825</v>
      </c>
      <c r="U145" s="202">
        <f>'[3]12. Prostredie pre život'!$H$45</f>
        <v>1825</v>
      </c>
      <c r="V145" s="202">
        <f>'[3]12. Prostredie pre život'!$I$45</f>
        <v>0</v>
      </c>
      <c r="W145" s="204">
        <f>'[3]12. Prostredie pre život'!$J$45</f>
        <v>0</v>
      </c>
    </row>
    <row r="146" spans="1:23" ht="16.5" x14ac:dyDescent="0.3">
      <c r="A146" s="108"/>
      <c r="B146" s="239" t="s">
        <v>330</v>
      </c>
      <c r="C146" s="220" t="s">
        <v>331</v>
      </c>
      <c r="D146" s="201" t="e">
        <f t="shared" si="70"/>
        <v>#REF!</v>
      </c>
      <c r="E146" s="202">
        <v>3711</v>
      </c>
      <c r="F146" s="202" t="e">
        <f>'[3]12. Prostredie pre život'!#REF!</f>
        <v>#REF!</v>
      </c>
      <c r="G146" s="203" t="e">
        <f>'[3]12. Prostredie pre život'!#REF!</f>
        <v>#REF!</v>
      </c>
      <c r="H146" s="201">
        <f t="shared" si="71"/>
        <v>1180</v>
      </c>
      <c r="I146" s="202">
        <v>1180</v>
      </c>
      <c r="J146" s="202">
        <v>0</v>
      </c>
      <c r="K146" s="204">
        <v>0</v>
      </c>
      <c r="L146" s="205" t="e">
        <f t="shared" si="72"/>
        <v>#REF!</v>
      </c>
      <c r="M146" s="202" t="e">
        <f>'[3]12. Prostredie pre život'!#REF!</f>
        <v>#REF!</v>
      </c>
      <c r="N146" s="202" t="e">
        <f>'[3]12. Prostredie pre život'!#REF!</f>
        <v>#REF!</v>
      </c>
      <c r="O146" s="204" t="e">
        <f>'[3]12. Prostredie pre život'!#REF!</f>
        <v>#REF!</v>
      </c>
      <c r="P146" s="249">
        <v>4522.07</v>
      </c>
      <c r="Q146" s="250">
        <v>4522.07</v>
      </c>
      <c r="R146" s="250">
        <v>0</v>
      </c>
      <c r="S146" s="251">
        <v>0</v>
      </c>
      <c r="T146" s="205">
        <f t="shared" si="73"/>
        <v>13840</v>
      </c>
      <c r="U146" s="202">
        <f>'[3]12. Prostredie pre život'!$H$48</f>
        <v>6840</v>
      </c>
      <c r="V146" s="202">
        <f>'[3]12. Prostredie pre život'!$I$48</f>
        <v>7000</v>
      </c>
      <c r="W146" s="204">
        <f>'[3]12. Prostredie pre život'!$J$48</f>
        <v>0</v>
      </c>
    </row>
    <row r="147" spans="1:23" ht="16.5" x14ac:dyDescent="0.3">
      <c r="A147" s="108"/>
      <c r="B147" s="239" t="s">
        <v>332</v>
      </c>
      <c r="C147" s="220" t="s">
        <v>333</v>
      </c>
      <c r="D147" s="201" t="e">
        <f t="shared" si="70"/>
        <v>#REF!</v>
      </c>
      <c r="E147" s="202">
        <v>164</v>
      </c>
      <c r="F147" s="202" t="e">
        <f>'[3]12. Prostredie pre život'!#REF!</f>
        <v>#REF!</v>
      </c>
      <c r="G147" s="203" t="e">
        <f>'[3]12. Prostredie pre život'!#REF!</f>
        <v>#REF!</v>
      </c>
      <c r="H147" s="201">
        <f t="shared" si="71"/>
        <v>248</v>
      </c>
      <c r="I147" s="202">
        <v>248</v>
      </c>
      <c r="J147" s="202">
        <v>0</v>
      </c>
      <c r="K147" s="204">
        <v>0</v>
      </c>
      <c r="L147" s="205" t="e">
        <f t="shared" si="72"/>
        <v>#REF!</v>
      </c>
      <c r="M147" s="202" t="e">
        <f>'[3]12. Prostredie pre život'!#REF!</f>
        <v>#REF!</v>
      </c>
      <c r="N147" s="202" t="e">
        <f>'[3]12. Prostredie pre život'!#REF!</f>
        <v>#REF!</v>
      </c>
      <c r="O147" s="204" t="e">
        <f>'[3]12. Prostredie pre život'!#REF!</f>
        <v>#REF!</v>
      </c>
      <c r="P147" s="249">
        <v>77.87</v>
      </c>
      <c r="Q147" s="250">
        <v>77.87</v>
      </c>
      <c r="R147" s="250">
        <v>0</v>
      </c>
      <c r="S147" s="251">
        <v>0</v>
      </c>
      <c r="T147" s="205">
        <f t="shared" si="73"/>
        <v>75</v>
      </c>
      <c r="U147" s="202">
        <f>'[3]12. Prostredie pre život'!$H$60</f>
        <v>75</v>
      </c>
      <c r="V147" s="202">
        <f>'[3]12. Prostredie pre život'!$I$60</f>
        <v>0</v>
      </c>
      <c r="W147" s="204">
        <f>'[3]12. Prostredie pre život'!$J$60</f>
        <v>0</v>
      </c>
    </row>
    <row r="148" spans="1:23" ht="16.5" x14ac:dyDescent="0.3">
      <c r="A148" s="108"/>
      <c r="B148" s="239" t="s">
        <v>334</v>
      </c>
      <c r="C148" s="220" t="s">
        <v>335</v>
      </c>
      <c r="D148" s="201" t="e">
        <f t="shared" si="70"/>
        <v>#REF!</v>
      </c>
      <c r="E148" s="202">
        <v>20655</v>
      </c>
      <c r="F148" s="202" t="e">
        <f>'[3]12. Prostredie pre život'!#REF!</f>
        <v>#REF!</v>
      </c>
      <c r="G148" s="203" t="e">
        <f>'[3]12. Prostredie pre život'!#REF!</f>
        <v>#REF!</v>
      </c>
      <c r="H148" s="201">
        <f t="shared" si="71"/>
        <v>15798</v>
      </c>
      <c r="I148" s="202">
        <v>15798</v>
      </c>
      <c r="J148" s="202">
        <v>0</v>
      </c>
      <c r="K148" s="204">
        <v>0</v>
      </c>
      <c r="L148" s="205" t="e">
        <f t="shared" si="72"/>
        <v>#REF!</v>
      </c>
      <c r="M148" s="202" t="e">
        <f>'[3]12. Prostredie pre život'!#REF!</f>
        <v>#REF!</v>
      </c>
      <c r="N148" s="202" t="e">
        <f>'[3]12. Prostredie pre život'!#REF!</f>
        <v>#REF!</v>
      </c>
      <c r="O148" s="204" t="e">
        <f>'[3]12. Prostredie pre život'!#REF!</f>
        <v>#REF!</v>
      </c>
      <c r="P148" s="249">
        <v>15647.47</v>
      </c>
      <c r="Q148" s="250">
        <v>15647.47</v>
      </c>
      <c r="R148" s="250">
        <v>0</v>
      </c>
      <c r="S148" s="251">
        <v>0</v>
      </c>
      <c r="T148" s="205">
        <f t="shared" si="73"/>
        <v>19460</v>
      </c>
      <c r="U148" s="202">
        <f>'[3]12. Prostredie pre život'!$H$62</f>
        <v>19460</v>
      </c>
      <c r="V148" s="202">
        <f>'[3]12. Prostredie pre život'!$I$62</f>
        <v>0</v>
      </c>
      <c r="W148" s="204">
        <f>'[3]12. Prostredie pre život'!$J$62</f>
        <v>0</v>
      </c>
    </row>
    <row r="149" spans="1:23" ht="16.5" x14ac:dyDescent="0.3">
      <c r="A149" s="108"/>
      <c r="B149" s="240" t="s">
        <v>336</v>
      </c>
      <c r="C149" s="241" t="s">
        <v>337</v>
      </c>
      <c r="D149" s="217" t="e">
        <f t="shared" si="70"/>
        <v>#REF!</v>
      </c>
      <c r="E149" s="212">
        <v>11753.49</v>
      </c>
      <c r="F149" s="242">
        <v>0</v>
      </c>
      <c r="G149" s="243" t="e">
        <f>'[3]12. Prostredie pre život'!#REF!</f>
        <v>#REF!</v>
      </c>
      <c r="H149" s="201">
        <f t="shared" si="71"/>
        <v>10452.49</v>
      </c>
      <c r="I149" s="202">
        <v>10452.49</v>
      </c>
      <c r="J149" s="202">
        <v>0</v>
      </c>
      <c r="K149" s="204">
        <v>0</v>
      </c>
      <c r="L149" s="214" t="e">
        <f t="shared" si="72"/>
        <v>#REF!</v>
      </c>
      <c r="M149" s="212" t="e">
        <f>'[3]12. Prostredie pre život'!#REF!</f>
        <v>#REF!</v>
      </c>
      <c r="N149" s="212" t="e">
        <f>'[3]12. Prostredie pre život'!#REF!</f>
        <v>#REF!</v>
      </c>
      <c r="O149" s="213" t="e">
        <f>'[3]12. Prostredie pre život'!#REF!</f>
        <v>#REF!</v>
      </c>
      <c r="P149" s="254">
        <v>12844.74</v>
      </c>
      <c r="Q149" s="255">
        <v>12844.74</v>
      </c>
      <c r="R149" s="255">
        <v>0</v>
      </c>
      <c r="S149" s="256">
        <v>0</v>
      </c>
      <c r="T149" s="214">
        <f t="shared" si="73"/>
        <v>37430</v>
      </c>
      <c r="U149" s="212">
        <f>'[3]12. Prostredie pre život'!$H$69</f>
        <v>28950</v>
      </c>
      <c r="V149" s="212">
        <f>'[3]12. Prostredie pre život'!$I$69</f>
        <v>8480</v>
      </c>
      <c r="W149" s="213">
        <f>'[3]12. Prostredie pre život'!$J$69</f>
        <v>0</v>
      </c>
    </row>
    <row r="150" spans="1:23" ht="16.5" thickBot="1" x14ac:dyDescent="0.3">
      <c r="A150" s="108"/>
      <c r="B150" s="244" t="s">
        <v>338</v>
      </c>
      <c r="C150" s="216" t="s">
        <v>339</v>
      </c>
      <c r="D150" s="209" t="e">
        <f t="shared" si="70"/>
        <v>#REF!</v>
      </c>
      <c r="E150" s="210">
        <v>4000</v>
      </c>
      <c r="F150" s="210" t="e">
        <f>'[3]12. Prostredie pre život'!#REF!</f>
        <v>#REF!</v>
      </c>
      <c r="G150" s="211" t="e">
        <f>'[3]12. Prostredie pre život'!#REF!</f>
        <v>#REF!</v>
      </c>
      <c r="H150" s="217">
        <f t="shared" si="71"/>
        <v>0</v>
      </c>
      <c r="I150" s="212">
        <v>0</v>
      </c>
      <c r="J150" s="212">
        <v>0</v>
      </c>
      <c r="K150" s="213">
        <v>0</v>
      </c>
      <c r="L150" s="218" t="e">
        <f t="shared" si="72"/>
        <v>#REF!</v>
      </c>
      <c r="M150" s="210" t="e">
        <f>'[3]12. Prostredie pre život'!#REF!</f>
        <v>#REF!</v>
      </c>
      <c r="N150" s="210" t="e">
        <f>'[3]12. Prostredie pre život'!#REF!</f>
        <v>#REF!</v>
      </c>
      <c r="O150" s="219" t="e">
        <f>'[3]12. Prostredie pre život'!#REF!</f>
        <v>#REF!</v>
      </c>
      <c r="P150" s="259">
        <v>0</v>
      </c>
      <c r="Q150" s="260">
        <v>0</v>
      </c>
      <c r="R150" s="260">
        <v>0</v>
      </c>
      <c r="S150" s="261">
        <v>0</v>
      </c>
      <c r="T150" s="218">
        <f t="shared" si="73"/>
        <v>0</v>
      </c>
      <c r="U150" s="210">
        <f>'[3]12. Prostredie pre život'!$H$98</f>
        <v>0</v>
      </c>
      <c r="V150" s="210">
        <f>'[3]12. Prostredie pre život'!$I$98</f>
        <v>0</v>
      </c>
      <c r="W150" s="219">
        <f>'[3]12. Prostredie pre život'!$J$98</f>
        <v>0</v>
      </c>
    </row>
    <row r="151" spans="1:23" s="82" customFormat="1" ht="14.25" x14ac:dyDescent="0.2">
      <c r="A151" s="116"/>
      <c r="B151" s="189" t="s">
        <v>340</v>
      </c>
      <c r="C151" s="190" t="s">
        <v>341</v>
      </c>
      <c r="D151" s="178" t="e">
        <f t="shared" ref="D151:W151" si="74">D152+D156+D161+D165+D169+D170+D171+D173</f>
        <v>#REF!</v>
      </c>
      <c r="E151" s="179">
        <f t="shared" si="74"/>
        <v>478345</v>
      </c>
      <c r="F151" s="179" t="e">
        <f t="shared" si="74"/>
        <v>#REF!</v>
      </c>
      <c r="G151" s="180" t="e">
        <f t="shared" si="74"/>
        <v>#REF!</v>
      </c>
      <c r="H151" s="178" t="e">
        <f t="shared" si="74"/>
        <v>#REF!</v>
      </c>
      <c r="I151" s="179" t="e">
        <f t="shared" si="74"/>
        <v>#REF!</v>
      </c>
      <c r="J151" s="179">
        <f t="shared" si="74"/>
        <v>0</v>
      </c>
      <c r="K151" s="181">
        <f t="shared" si="74"/>
        <v>0</v>
      </c>
      <c r="L151" s="182" t="e">
        <f t="shared" si="74"/>
        <v>#REF!</v>
      </c>
      <c r="M151" s="179" t="e">
        <f t="shared" si="74"/>
        <v>#REF!</v>
      </c>
      <c r="N151" s="179" t="e">
        <f t="shared" si="74"/>
        <v>#REF!</v>
      </c>
      <c r="O151" s="181" t="e">
        <f t="shared" si="74"/>
        <v>#REF!</v>
      </c>
      <c r="P151" s="257">
        <v>568946.19999999995</v>
      </c>
      <c r="Q151" s="258">
        <v>554686.36</v>
      </c>
      <c r="R151" s="258">
        <v>14259.84</v>
      </c>
      <c r="S151" s="262">
        <v>0</v>
      </c>
      <c r="T151" s="182" t="e">
        <f t="shared" si="74"/>
        <v>#REF!</v>
      </c>
      <c r="U151" s="179">
        <f t="shared" si="74"/>
        <v>27768</v>
      </c>
      <c r="V151" s="179" t="e">
        <f t="shared" si="74"/>
        <v>#REF!</v>
      </c>
      <c r="W151" s="181" t="e">
        <f t="shared" si="74"/>
        <v>#REF!</v>
      </c>
    </row>
    <row r="152" spans="1:23" ht="15.75" x14ac:dyDescent="0.25">
      <c r="A152" s="108"/>
      <c r="B152" s="224" t="s">
        <v>342</v>
      </c>
      <c r="C152" s="215" t="s">
        <v>343</v>
      </c>
      <c r="D152" s="201" t="e">
        <f t="shared" ref="D152:W152" si="75">SUM(D153:D155)</f>
        <v>#REF!</v>
      </c>
      <c r="E152" s="202">
        <f t="shared" si="75"/>
        <v>16490</v>
      </c>
      <c r="F152" s="202" t="e">
        <f t="shared" si="75"/>
        <v>#REF!</v>
      </c>
      <c r="G152" s="203" t="e">
        <f t="shared" si="75"/>
        <v>#REF!</v>
      </c>
      <c r="H152" s="201">
        <f t="shared" si="75"/>
        <v>21830</v>
      </c>
      <c r="I152" s="202">
        <f t="shared" si="75"/>
        <v>21830</v>
      </c>
      <c r="J152" s="202">
        <f t="shared" si="75"/>
        <v>0</v>
      </c>
      <c r="K152" s="204">
        <f t="shared" si="75"/>
        <v>0</v>
      </c>
      <c r="L152" s="205" t="e">
        <f t="shared" si="75"/>
        <v>#REF!</v>
      </c>
      <c r="M152" s="202" t="e">
        <f t="shared" si="75"/>
        <v>#REF!</v>
      </c>
      <c r="N152" s="202" t="e">
        <f t="shared" si="75"/>
        <v>#REF!</v>
      </c>
      <c r="O152" s="204" t="e">
        <f t="shared" si="75"/>
        <v>#REF!</v>
      </c>
      <c r="P152" s="249">
        <v>34492.82</v>
      </c>
      <c r="Q152" s="250">
        <v>34492.82</v>
      </c>
      <c r="R152" s="250">
        <v>0</v>
      </c>
      <c r="S152" s="251">
        <v>0</v>
      </c>
      <c r="T152" s="205" t="e">
        <f t="shared" si="75"/>
        <v>#REF!</v>
      </c>
      <c r="U152" s="202">
        <f t="shared" si="75"/>
        <v>2000</v>
      </c>
      <c r="V152" s="202" t="e">
        <f t="shared" si="75"/>
        <v>#REF!</v>
      </c>
      <c r="W152" s="204" t="e">
        <f t="shared" si="75"/>
        <v>#REF!</v>
      </c>
    </row>
    <row r="153" spans="1:23" ht="15.75" x14ac:dyDescent="0.25">
      <c r="A153" s="108"/>
      <c r="B153" s="91">
        <v>1</v>
      </c>
      <c r="C153" s="107" t="s">
        <v>344</v>
      </c>
      <c r="D153" s="93" t="e">
        <f>SUM(E153:G153)</f>
        <v>#REF!</v>
      </c>
      <c r="E153" s="94">
        <v>14860</v>
      </c>
      <c r="F153" s="94" t="e">
        <f>'[3]13. Sociálna starostlivosť'!#REF!</f>
        <v>#REF!</v>
      </c>
      <c r="G153" s="95" t="e">
        <f>'[3]13. Sociálna starostlivosť'!#REF!</f>
        <v>#REF!</v>
      </c>
      <c r="H153" s="93">
        <f>SUM(I153:K153)</f>
        <v>12090</v>
      </c>
      <c r="I153" s="94">
        <v>12090</v>
      </c>
      <c r="J153" s="94">
        <v>0</v>
      </c>
      <c r="K153" s="96">
        <v>0</v>
      </c>
      <c r="L153" s="97" t="e">
        <f>SUM(M153:O153)</f>
        <v>#REF!</v>
      </c>
      <c r="M153" s="94">
        <v>15210</v>
      </c>
      <c r="N153" s="94" t="e">
        <f>'[3]13. Sociálna starostlivosť'!#REF!</f>
        <v>#REF!</v>
      </c>
      <c r="O153" s="96" t="e">
        <f>'[3]13. Sociálna starostlivosť'!#REF!</f>
        <v>#REF!</v>
      </c>
      <c r="P153" s="249">
        <v>15210</v>
      </c>
      <c r="Q153" s="252">
        <v>15210</v>
      </c>
      <c r="R153" s="252">
        <v>0</v>
      </c>
      <c r="S153" s="253">
        <v>0</v>
      </c>
      <c r="T153" s="97" t="e">
        <f>SUM(U153:W153)</f>
        <v>#REF!</v>
      </c>
      <c r="U153" s="94">
        <f>'[3]13. Sociálna starostlivosť'!$H$5</f>
        <v>0</v>
      </c>
      <c r="V153" s="94">
        <f>'[3]13. Sociálna starostlivosť'!$I$5</f>
        <v>0</v>
      </c>
      <c r="W153" s="96" t="e">
        <f>'[3]13. Sociálna starostlivosť'!$J$5</f>
        <v>#REF!</v>
      </c>
    </row>
    <row r="154" spans="1:23" ht="15.75" x14ac:dyDescent="0.25">
      <c r="A154" s="108"/>
      <c r="B154" s="91">
        <v>2</v>
      </c>
      <c r="C154" s="107" t="s">
        <v>345</v>
      </c>
      <c r="D154" s="93" t="e">
        <f>SUM(E154:G154)</f>
        <v>#REF!</v>
      </c>
      <c r="E154" s="94">
        <v>1630</v>
      </c>
      <c r="F154" s="94" t="e">
        <f>'[3]13. Sociálna starostlivosť'!#REF!</f>
        <v>#REF!</v>
      </c>
      <c r="G154" s="95" t="e">
        <f>'[3]13. Sociálna starostlivosť'!#REF!</f>
        <v>#REF!</v>
      </c>
      <c r="H154" s="93">
        <f>SUM(I154:K154)</f>
        <v>9740</v>
      </c>
      <c r="I154" s="94">
        <v>9740</v>
      </c>
      <c r="J154" s="94">
        <v>0</v>
      </c>
      <c r="K154" s="96">
        <v>0</v>
      </c>
      <c r="L154" s="97" t="e">
        <f>SUM(M154:O154)</f>
        <v>#REF!</v>
      </c>
      <c r="M154" s="94">
        <v>4010</v>
      </c>
      <c r="N154" s="94" t="e">
        <f>'[3]13. Sociálna starostlivosť'!#REF!</f>
        <v>#REF!</v>
      </c>
      <c r="O154" s="96" t="e">
        <f>'[3]13. Sociálna starostlivosť'!#REF!</f>
        <v>#REF!</v>
      </c>
      <c r="P154" s="249">
        <v>18000</v>
      </c>
      <c r="Q154" s="252">
        <v>18000</v>
      </c>
      <c r="R154" s="252">
        <v>0</v>
      </c>
      <c r="S154" s="253">
        <v>0</v>
      </c>
      <c r="T154" s="97" t="e">
        <f>SUM(U154:W154)</f>
        <v>#REF!</v>
      </c>
      <c r="U154" s="94">
        <f>'[3]13. Sociálna starostlivosť'!$H$7</f>
        <v>0</v>
      </c>
      <c r="V154" s="94" t="e">
        <f>'[3]13. Sociálna starostlivosť'!$I$7</f>
        <v>#REF!</v>
      </c>
      <c r="W154" s="96" t="e">
        <f>'[3]13. Sociálna starostlivosť'!$J$7</f>
        <v>#REF!</v>
      </c>
    </row>
    <row r="155" spans="1:23" ht="15.75" x14ac:dyDescent="0.25">
      <c r="A155" s="108"/>
      <c r="B155" s="91">
        <v>3</v>
      </c>
      <c r="C155" s="107" t="s">
        <v>346</v>
      </c>
      <c r="D155" s="93" t="e">
        <f>SUM(E155:G155)</f>
        <v>#REF!</v>
      </c>
      <c r="E155" s="94">
        <v>0</v>
      </c>
      <c r="F155" s="94" t="e">
        <f>'[3]13. Sociálna starostlivosť'!#REF!</f>
        <v>#REF!</v>
      </c>
      <c r="G155" s="95" t="e">
        <f>'[3]13. Sociálna starostlivosť'!#REF!</f>
        <v>#REF!</v>
      </c>
      <c r="H155" s="93">
        <f>SUM(I155:K155)</f>
        <v>0</v>
      </c>
      <c r="I155" s="94">
        <v>0</v>
      </c>
      <c r="J155" s="94">
        <v>0</v>
      </c>
      <c r="K155" s="96">
        <v>0</v>
      </c>
      <c r="L155" s="97" t="e">
        <f>SUM(M155:O155)</f>
        <v>#REF!</v>
      </c>
      <c r="M155" s="94" t="e">
        <f>'[3]13. Sociálna starostlivosť'!#REF!</f>
        <v>#REF!</v>
      </c>
      <c r="N155" s="94" t="e">
        <f>'[3]13. Sociálna starostlivosť'!#REF!</f>
        <v>#REF!</v>
      </c>
      <c r="O155" s="96" t="e">
        <f>'[3]13. Sociálna starostlivosť'!#REF!</f>
        <v>#REF!</v>
      </c>
      <c r="P155" s="249">
        <v>1282.82</v>
      </c>
      <c r="Q155" s="252">
        <v>1282.82</v>
      </c>
      <c r="R155" s="252">
        <v>0</v>
      </c>
      <c r="S155" s="253">
        <v>0</v>
      </c>
      <c r="T155" s="97">
        <f>SUM(U155:W155)</f>
        <v>2000</v>
      </c>
      <c r="U155" s="94">
        <f>'[3]13. Sociálna starostlivosť'!$H$8</f>
        <v>2000</v>
      </c>
      <c r="V155" s="94">
        <f>'[3]13. Sociálna starostlivosť'!$I$8</f>
        <v>0</v>
      </c>
      <c r="W155" s="96">
        <f>'[3]13. Sociálna starostlivosť'!$J$8</f>
        <v>0</v>
      </c>
    </row>
    <row r="156" spans="1:23" ht="15.75" x14ac:dyDescent="0.25">
      <c r="A156" s="116"/>
      <c r="B156" s="224" t="s">
        <v>347</v>
      </c>
      <c r="C156" s="215" t="s">
        <v>348</v>
      </c>
      <c r="D156" s="201" t="e">
        <f t="shared" ref="D156:W156" si="76">SUM(D157:D160)</f>
        <v>#REF!</v>
      </c>
      <c r="E156" s="202">
        <f t="shared" si="76"/>
        <v>174640</v>
      </c>
      <c r="F156" s="202" t="e">
        <f t="shared" si="76"/>
        <v>#REF!</v>
      </c>
      <c r="G156" s="203" t="e">
        <f t="shared" si="76"/>
        <v>#REF!</v>
      </c>
      <c r="H156" s="201">
        <f t="shared" si="76"/>
        <v>284247</v>
      </c>
      <c r="I156" s="202">
        <f t="shared" si="76"/>
        <v>284247</v>
      </c>
      <c r="J156" s="202">
        <f t="shared" si="76"/>
        <v>0</v>
      </c>
      <c r="K156" s="204">
        <f t="shared" si="76"/>
        <v>0</v>
      </c>
      <c r="L156" s="205" t="e">
        <f t="shared" si="76"/>
        <v>#REF!</v>
      </c>
      <c r="M156" s="202" t="e">
        <f t="shared" si="76"/>
        <v>#REF!</v>
      </c>
      <c r="N156" s="202" t="e">
        <f t="shared" si="76"/>
        <v>#REF!</v>
      </c>
      <c r="O156" s="204" t="e">
        <f t="shared" si="76"/>
        <v>#REF!</v>
      </c>
      <c r="P156" s="249">
        <v>326578.67</v>
      </c>
      <c r="Q156" s="250">
        <v>315061.67</v>
      </c>
      <c r="R156" s="250">
        <v>11517</v>
      </c>
      <c r="S156" s="251">
        <v>0</v>
      </c>
      <c r="T156" s="205" t="e">
        <f t="shared" si="76"/>
        <v>#REF!</v>
      </c>
      <c r="U156" s="202">
        <f t="shared" si="76"/>
        <v>7850</v>
      </c>
      <c r="V156" s="202" t="e">
        <f t="shared" si="76"/>
        <v>#REF!</v>
      </c>
      <c r="W156" s="204" t="e">
        <f t="shared" si="76"/>
        <v>#REF!</v>
      </c>
    </row>
    <row r="157" spans="1:23" ht="15.75" x14ac:dyDescent="0.25">
      <c r="A157" s="116"/>
      <c r="B157" s="91">
        <v>1</v>
      </c>
      <c r="C157" s="107" t="s">
        <v>349</v>
      </c>
      <c r="D157" s="93" t="e">
        <f>SUM(E157:G157)</f>
        <v>#REF!</v>
      </c>
      <c r="E157" s="94">
        <v>112320</v>
      </c>
      <c r="F157" s="94" t="e">
        <f>'[3]13. Sociálna starostlivosť'!#REF!</f>
        <v>#REF!</v>
      </c>
      <c r="G157" s="95" t="e">
        <f>'[3]13. Sociálna starostlivosť'!#REF!</f>
        <v>#REF!</v>
      </c>
      <c r="H157" s="93">
        <f>SUM(I157:K157)</f>
        <v>219207</v>
      </c>
      <c r="I157" s="94">
        <v>219207</v>
      </c>
      <c r="J157" s="94">
        <v>0</v>
      </c>
      <c r="K157" s="96">
        <v>0</v>
      </c>
      <c r="L157" s="97" t="e">
        <f>SUM(M157:O157)</f>
        <v>#REF!</v>
      </c>
      <c r="M157" s="94">
        <v>226400</v>
      </c>
      <c r="N157" s="94" t="e">
        <f>'[3]13. Sociálna starostlivosť'!#REF!</f>
        <v>#REF!</v>
      </c>
      <c r="O157" s="96" t="e">
        <f>'[3]13. Sociálna starostlivosť'!#REF!</f>
        <v>#REF!</v>
      </c>
      <c r="P157" s="249">
        <v>237717</v>
      </c>
      <c r="Q157" s="252">
        <v>226200</v>
      </c>
      <c r="R157" s="252">
        <v>11517</v>
      </c>
      <c r="S157" s="253">
        <v>0</v>
      </c>
      <c r="T157" s="97">
        <f>SUM(U157:W157)</f>
        <v>155</v>
      </c>
      <c r="U157" s="94">
        <f>'[3]13. Sociálna starostlivosť'!$H$11</f>
        <v>155</v>
      </c>
      <c r="V157" s="94">
        <f>'[3]13. Sociálna starostlivosť'!$I$11</f>
        <v>0</v>
      </c>
      <c r="W157" s="96">
        <f>'[3]13. Sociálna starostlivosť'!$J$11</f>
        <v>0</v>
      </c>
    </row>
    <row r="158" spans="1:23" ht="15.75" x14ac:dyDescent="0.25">
      <c r="A158" s="116"/>
      <c r="B158" s="91">
        <v>2</v>
      </c>
      <c r="C158" s="107" t="s">
        <v>350</v>
      </c>
      <c r="D158" s="93" t="e">
        <f>SUM(E158:G158)</f>
        <v>#REF!</v>
      </c>
      <c r="E158" s="94">
        <v>49250</v>
      </c>
      <c r="F158" s="94" t="e">
        <f>'[3]13. Sociálna starostlivosť'!#REF!</f>
        <v>#REF!</v>
      </c>
      <c r="G158" s="95" t="e">
        <f>'[3]13. Sociálna starostlivosť'!#REF!</f>
        <v>#REF!</v>
      </c>
      <c r="H158" s="93">
        <f>SUM(I158:K158)</f>
        <v>54130</v>
      </c>
      <c r="I158" s="94">
        <v>54130</v>
      </c>
      <c r="J158" s="94">
        <v>0</v>
      </c>
      <c r="K158" s="96">
        <v>0</v>
      </c>
      <c r="L158" s="97" t="e">
        <f>SUM(M158:O158)</f>
        <v>#REF!</v>
      </c>
      <c r="M158" s="94">
        <v>52150</v>
      </c>
      <c r="N158" s="94" t="e">
        <f>'[3]13. Sociálna starostlivosť'!#REF!</f>
        <v>#REF!</v>
      </c>
      <c r="O158" s="96" t="e">
        <f>'[3]13. Sociálna starostlivosť'!#REF!</f>
        <v>#REF!</v>
      </c>
      <c r="P158" s="249">
        <v>52150</v>
      </c>
      <c r="Q158" s="252">
        <v>52150</v>
      </c>
      <c r="R158" s="252">
        <v>0</v>
      </c>
      <c r="S158" s="253">
        <v>0</v>
      </c>
      <c r="T158" s="97" t="e">
        <f>SUM(U158:W158)</f>
        <v>#REF!</v>
      </c>
      <c r="U158" s="94">
        <f>'[3]13. Sociálna starostlivosť'!$H$17</f>
        <v>0</v>
      </c>
      <c r="V158" s="94" t="e">
        <f>'[3]13. Sociálna starostlivosť'!$I$17</f>
        <v>#REF!</v>
      </c>
      <c r="W158" s="96" t="e">
        <f>'[3]13. Sociálna starostlivosť'!$J$17</f>
        <v>#REF!</v>
      </c>
    </row>
    <row r="159" spans="1:23" ht="15.75" x14ac:dyDescent="0.25">
      <c r="A159" s="116"/>
      <c r="B159" s="91">
        <v>3</v>
      </c>
      <c r="C159" s="107" t="s">
        <v>351</v>
      </c>
      <c r="D159" s="93" t="e">
        <f>SUM(E159:G159)</f>
        <v>#REF!</v>
      </c>
      <c r="E159" s="94">
        <v>0</v>
      </c>
      <c r="F159" s="94" t="e">
        <f>'[3]13. Sociálna starostlivosť'!#REF!</f>
        <v>#REF!</v>
      </c>
      <c r="G159" s="95" t="e">
        <f>'[3]13. Sociálna starostlivosť'!#REF!</f>
        <v>#REF!</v>
      </c>
      <c r="H159" s="93">
        <f>SUM(I159:K159)</f>
        <v>6950</v>
      </c>
      <c r="I159" s="94">
        <v>6950</v>
      </c>
      <c r="J159" s="94">
        <v>0</v>
      </c>
      <c r="K159" s="96">
        <v>0</v>
      </c>
      <c r="L159" s="97" t="e">
        <f>SUM(M159:O159)</f>
        <v>#REF!</v>
      </c>
      <c r="M159" s="94" t="e">
        <f>'[3]13. Sociálna starostlivosť'!#REF!</f>
        <v>#REF!</v>
      </c>
      <c r="N159" s="94" t="e">
        <f>'[3]13. Sociálna starostlivosť'!#REF!</f>
        <v>#REF!</v>
      </c>
      <c r="O159" s="96" t="e">
        <f>'[3]13. Sociálna starostlivosť'!#REF!</f>
        <v>#REF!</v>
      </c>
      <c r="P159" s="249">
        <v>10011.67</v>
      </c>
      <c r="Q159" s="252">
        <v>10011.67</v>
      </c>
      <c r="R159" s="252">
        <v>0</v>
      </c>
      <c r="S159" s="253">
        <v>0</v>
      </c>
      <c r="T159" s="97">
        <f>SUM(U159:W159)</f>
        <v>7695</v>
      </c>
      <c r="U159" s="94">
        <f>'[3]13. Sociálna starostlivosť'!$H$18</f>
        <v>7695</v>
      </c>
      <c r="V159" s="94">
        <f>'[3]13. Sociálna starostlivosť'!$I$18</f>
        <v>0</v>
      </c>
      <c r="W159" s="96">
        <f>'[3]13. Sociálna starostlivosť'!$J$18</f>
        <v>0</v>
      </c>
    </row>
    <row r="160" spans="1:23" ht="15.75" x14ac:dyDescent="0.25">
      <c r="A160" s="116"/>
      <c r="B160" s="91">
        <v>4</v>
      </c>
      <c r="C160" s="107" t="s">
        <v>352</v>
      </c>
      <c r="D160" s="93" t="e">
        <f>SUM(E160:G160)</f>
        <v>#REF!</v>
      </c>
      <c r="E160" s="94">
        <v>13070</v>
      </c>
      <c r="F160" s="94" t="e">
        <f>'[3]13. Sociálna starostlivosť'!#REF!</f>
        <v>#REF!</v>
      </c>
      <c r="G160" s="95" t="e">
        <f>'[3]13. Sociálna starostlivosť'!#REF!</f>
        <v>#REF!</v>
      </c>
      <c r="H160" s="93">
        <f>SUM(I160:K160)</f>
        <v>3960</v>
      </c>
      <c r="I160" s="94">
        <v>3960</v>
      </c>
      <c r="J160" s="94">
        <v>0</v>
      </c>
      <c r="K160" s="96">
        <v>0</v>
      </c>
      <c r="L160" s="97" t="e">
        <f>SUM(M160:O160)</f>
        <v>#REF!</v>
      </c>
      <c r="M160" s="94">
        <v>26700</v>
      </c>
      <c r="N160" s="94" t="e">
        <f>'[3]13. Sociálna starostlivosť'!#REF!</f>
        <v>#REF!</v>
      </c>
      <c r="O160" s="96" t="e">
        <f>'[3]13. Sociálna starostlivosť'!#REF!</f>
        <v>#REF!</v>
      </c>
      <c r="P160" s="249">
        <v>26700</v>
      </c>
      <c r="Q160" s="252">
        <v>26700</v>
      </c>
      <c r="R160" s="252">
        <v>0</v>
      </c>
      <c r="S160" s="253">
        <v>0</v>
      </c>
      <c r="T160" s="97" t="e">
        <f>SUM(U160:W160)</f>
        <v>#REF!</v>
      </c>
      <c r="U160" s="94">
        <f>'[3]13. Sociálna starostlivosť'!$H$20</f>
        <v>0</v>
      </c>
      <c r="V160" s="94" t="e">
        <f>'[3]13. Sociálna starostlivosť'!$I$20</f>
        <v>#REF!</v>
      </c>
      <c r="W160" s="96" t="e">
        <f>'[3]13. Sociálna starostlivosť'!$J$20</f>
        <v>#REF!</v>
      </c>
    </row>
    <row r="161" spans="1:23" ht="15.75" x14ac:dyDescent="0.25">
      <c r="A161" s="99"/>
      <c r="B161" s="224" t="s">
        <v>353</v>
      </c>
      <c r="C161" s="215" t="s">
        <v>354</v>
      </c>
      <c r="D161" s="201" t="e">
        <f t="shared" ref="D161:W161" si="77">SUM(D162:D164)</f>
        <v>#REF!</v>
      </c>
      <c r="E161" s="202">
        <f t="shared" si="77"/>
        <v>198930</v>
      </c>
      <c r="F161" s="202" t="e">
        <f t="shared" si="77"/>
        <v>#REF!</v>
      </c>
      <c r="G161" s="203" t="e">
        <f t="shared" si="77"/>
        <v>#REF!</v>
      </c>
      <c r="H161" s="201">
        <f t="shared" si="77"/>
        <v>167500</v>
      </c>
      <c r="I161" s="202">
        <f t="shared" si="77"/>
        <v>167500</v>
      </c>
      <c r="J161" s="202">
        <f t="shared" si="77"/>
        <v>0</v>
      </c>
      <c r="K161" s="204">
        <f t="shared" si="77"/>
        <v>0</v>
      </c>
      <c r="L161" s="205" t="e">
        <f t="shared" si="77"/>
        <v>#REF!</v>
      </c>
      <c r="M161" s="202">
        <f t="shared" si="77"/>
        <v>158480</v>
      </c>
      <c r="N161" s="202" t="e">
        <f t="shared" si="77"/>
        <v>#REF!</v>
      </c>
      <c r="O161" s="204" t="e">
        <f t="shared" si="77"/>
        <v>#REF!</v>
      </c>
      <c r="P161" s="249">
        <v>161222.84</v>
      </c>
      <c r="Q161" s="250">
        <v>158480</v>
      </c>
      <c r="R161" s="250">
        <v>2742.84</v>
      </c>
      <c r="S161" s="251">
        <v>0</v>
      </c>
      <c r="T161" s="205" t="e">
        <f t="shared" si="77"/>
        <v>#REF!</v>
      </c>
      <c r="U161" s="202">
        <f t="shared" si="77"/>
        <v>0</v>
      </c>
      <c r="V161" s="202" t="e">
        <f t="shared" si="77"/>
        <v>#REF!</v>
      </c>
      <c r="W161" s="204" t="e">
        <f t="shared" si="77"/>
        <v>#REF!</v>
      </c>
    </row>
    <row r="162" spans="1:23" ht="15.75" x14ac:dyDescent="0.25">
      <c r="A162" s="84"/>
      <c r="B162" s="91">
        <v>1</v>
      </c>
      <c r="C162" s="107" t="s">
        <v>355</v>
      </c>
      <c r="D162" s="93" t="e">
        <f>SUM(E162:G162)</f>
        <v>#REF!</v>
      </c>
      <c r="E162" s="94">
        <v>34940</v>
      </c>
      <c r="F162" s="94" t="e">
        <f>'[3]13. Sociálna starostlivosť'!#REF!</f>
        <v>#REF!</v>
      </c>
      <c r="G162" s="95" t="e">
        <f>'[3]13. Sociálna starostlivosť'!#REF!</f>
        <v>#REF!</v>
      </c>
      <c r="H162" s="93">
        <f>SUM(I162:K162)</f>
        <v>30970</v>
      </c>
      <c r="I162" s="94">
        <v>30970</v>
      </c>
      <c r="J162" s="94">
        <v>0</v>
      </c>
      <c r="K162" s="96">
        <v>0</v>
      </c>
      <c r="L162" s="97" t="e">
        <f>SUM(M162:O162)</f>
        <v>#REF!</v>
      </c>
      <c r="M162" s="94">
        <v>32570</v>
      </c>
      <c r="N162" s="94" t="e">
        <f>'[3]13. Sociálna starostlivosť'!#REF!</f>
        <v>#REF!</v>
      </c>
      <c r="O162" s="96" t="e">
        <f>'[3]13. Sociálna starostlivosť'!#REF!</f>
        <v>#REF!</v>
      </c>
      <c r="P162" s="249">
        <v>32570</v>
      </c>
      <c r="Q162" s="252">
        <v>32570</v>
      </c>
      <c r="R162" s="252">
        <v>0</v>
      </c>
      <c r="S162" s="253">
        <v>0</v>
      </c>
      <c r="T162" s="97" t="e">
        <f>SUM(U162:W162)</f>
        <v>#REF!</v>
      </c>
      <c r="U162" s="94">
        <f>'[3]13. Sociálna starostlivosť'!$H$22</f>
        <v>0</v>
      </c>
      <c r="V162" s="94" t="e">
        <f>'[3]13. Sociálna starostlivosť'!$I$22</f>
        <v>#REF!</v>
      </c>
      <c r="W162" s="96" t="e">
        <f>'[3]13. Sociálna starostlivosť'!$J$22</f>
        <v>#REF!</v>
      </c>
    </row>
    <row r="163" spans="1:23" ht="15.75" x14ac:dyDescent="0.25">
      <c r="A163" s="84"/>
      <c r="B163" s="91">
        <v>2</v>
      </c>
      <c r="C163" s="107" t="s">
        <v>356</v>
      </c>
      <c r="D163" s="93" t="e">
        <f>SUM(E163:G163)</f>
        <v>#REF!</v>
      </c>
      <c r="E163" s="94">
        <v>64410</v>
      </c>
      <c r="F163" s="94" t="e">
        <f>'[3]13. Sociálna starostlivosť'!#REF!</f>
        <v>#REF!</v>
      </c>
      <c r="G163" s="95" t="e">
        <f>'[3]13. Sociálna starostlivosť'!#REF!</f>
        <v>#REF!</v>
      </c>
      <c r="H163" s="93">
        <f>SUM(I163:K163)</f>
        <v>46280</v>
      </c>
      <c r="I163" s="94">
        <v>46280</v>
      </c>
      <c r="J163" s="94">
        <v>0</v>
      </c>
      <c r="K163" s="96">
        <v>0</v>
      </c>
      <c r="L163" s="97" t="e">
        <f>SUM(M163:O163)</f>
        <v>#REF!</v>
      </c>
      <c r="M163" s="94">
        <v>40310</v>
      </c>
      <c r="N163" s="94" t="e">
        <f>'[3]13. Sociálna starostlivosť'!#REF!</f>
        <v>#REF!</v>
      </c>
      <c r="O163" s="96" t="e">
        <f>'[3]13. Sociálna starostlivosť'!#REF!</f>
        <v>#REF!</v>
      </c>
      <c r="P163" s="249">
        <v>40310</v>
      </c>
      <c r="Q163" s="252">
        <v>40310</v>
      </c>
      <c r="R163" s="252">
        <v>0</v>
      </c>
      <c r="S163" s="253">
        <v>0</v>
      </c>
      <c r="T163" s="97" t="e">
        <f>SUM(U163:W163)</f>
        <v>#REF!</v>
      </c>
      <c r="U163" s="94">
        <f>'[3]13. Sociálna starostlivosť'!$H$24</f>
        <v>0</v>
      </c>
      <c r="V163" s="94" t="e">
        <f>'[3]13. Sociálna starostlivosť'!$I$24</f>
        <v>#REF!</v>
      </c>
      <c r="W163" s="96" t="e">
        <f>'[3]13. Sociálna starostlivosť'!$J$24</f>
        <v>#REF!</v>
      </c>
    </row>
    <row r="164" spans="1:23" ht="15.75" x14ac:dyDescent="0.25">
      <c r="A164" s="116"/>
      <c r="B164" s="91">
        <v>3</v>
      </c>
      <c r="C164" s="107" t="s">
        <v>357</v>
      </c>
      <c r="D164" s="93" t="e">
        <f>SUM(E164:G164)</f>
        <v>#REF!</v>
      </c>
      <c r="E164" s="94">
        <v>99580</v>
      </c>
      <c r="F164" s="94">
        <v>0</v>
      </c>
      <c r="G164" s="95" t="e">
        <f>'[3]13. Sociálna starostlivosť'!#REF!</f>
        <v>#REF!</v>
      </c>
      <c r="H164" s="93">
        <f>SUM(I164:K164)</f>
        <v>90250</v>
      </c>
      <c r="I164" s="94">
        <v>90250</v>
      </c>
      <c r="J164" s="94">
        <v>0</v>
      </c>
      <c r="K164" s="96">
        <v>0</v>
      </c>
      <c r="L164" s="97" t="e">
        <f>SUM(M164:O164)</f>
        <v>#REF!</v>
      </c>
      <c r="M164" s="94">
        <v>85600</v>
      </c>
      <c r="N164" s="94">
        <v>1157243</v>
      </c>
      <c r="O164" s="96" t="e">
        <f>'[3]13. Sociálna starostlivosť'!#REF!</f>
        <v>#REF!</v>
      </c>
      <c r="P164" s="249">
        <v>88342.84</v>
      </c>
      <c r="Q164" s="252">
        <v>85600</v>
      </c>
      <c r="R164" s="252">
        <v>2742.84</v>
      </c>
      <c r="S164" s="253">
        <v>0</v>
      </c>
      <c r="T164" s="97">
        <f>SUM(U164:W164)</f>
        <v>2032610</v>
      </c>
      <c r="U164" s="94">
        <f>'[3]13. Sociálna starostlivosť'!$H$25</f>
        <v>0</v>
      </c>
      <c r="V164" s="94">
        <f>'[3]13. Sociálna starostlivosť'!$I$25</f>
        <v>2032610</v>
      </c>
      <c r="W164" s="96">
        <f>'[3]13. Sociálna starostlivosť'!$J$25</f>
        <v>0</v>
      </c>
    </row>
    <row r="165" spans="1:23" ht="15.75" x14ac:dyDescent="0.25">
      <c r="A165" s="84"/>
      <c r="B165" s="224" t="s">
        <v>358</v>
      </c>
      <c r="C165" s="215" t="s">
        <v>359</v>
      </c>
      <c r="D165" s="201" t="e">
        <f t="shared" ref="D165:W165" si="78">SUM(D166:D168)</f>
        <v>#REF!</v>
      </c>
      <c r="E165" s="202">
        <f t="shared" si="78"/>
        <v>34760</v>
      </c>
      <c r="F165" s="202" t="e">
        <f t="shared" si="78"/>
        <v>#REF!</v>
      </c>
      <c r="G165" s="203" t="e">
        <f t="shared" si="78"/>
        <v>#REF!</v>
      </c>
      <c r="H165" s="201">
        <f t="shared" si="78"/>
        <v>28926</v>
      </c>
      <c r="I165" s="202">
        <f t="shared" si="78"/>
        <v>28926</v>
      </c>
      <c r="J165" s="202">
        <f t="shared" si="78"/>
        <v>0</v>
      </c>
      <c r="K165" s="204">
        <f t="shared" si="78"/>
        <v>0</v>
      </c>
      <c r="L165" s="205" t="e">
        <f t="shared" si="78"/>
        <v>#REF!</v>
      </c>
      <c r="M165" s="202" t="e">
        <f t="shared" si="78"/>
        <v>#REF!</v>
      </c>
      <c r="N165" s="202" t="e">
        <f t="shared" si="78"/>
        <v>#REF!</v>
      </c>
      <c r="O165" s="204" t="e">
        <f t="shared" si="78"/>
        <v>#REF!</v>
      </c>
      <c r="P165" s="249">
        <v>25010</v>
      </c>
      <c r="Q165" s="250">
        <v>25010</v>
      </c>
      <c r="R165" s="250">
        <v>0</v>
      </c>
      <c r="S165" s="251">
        <v>0</v>
      </c>
      <c r="T165" s="205" t="e">
        <f t="shared" si="78"/>
        <v>#REF!</v>
      </c>
      <c r="U165" s="202">
        <f t="shared" si="78"/>
        <v>0</v>
      </c>
      <c r="V165" s="202" t="e">
        <f t="shared" si="78"/>
        <v>#REF!</v>
      </c>
      <c r="W165" s="204" t="e">
        <f t="shared" si="78"/>
        <v>#REF!</v>
      </c>
    </row>
    <row r="166" spans="1:23" ht="15.75" x14ac:dyDescent="0.25">
      <c r="A166" s="84"/>
      <c r="B166" s="91">
        <v>1</v>
      </c>
      <c r="C166" s="107" t="s">
        <v>360</v>
      </c>
      <c r="D166" s="93" t="e">
        <f>SUM(E166:G166)</f>
        <v>#REF!</v>
      </c>
      <c r="E166" s="94">
        <v>17230</v>
      </c>
      <c r="F166" s="94">
        <v>881</v>
      </c>
      <c r="G166" s="95" t="e">
        <f>'[3]13. Sociálna starostlivosť'!#REF!</f>
        <v>#REF!</v>
      </c>
      <c r="H166" s="93">
        <f>SUM(I166:K166)</f>
        <v>7190</v>
      </c>
      <c r="I166" s="94">
        <v>7190</v>
      </c>
      <c r="J166" s="94">
        <v>0</v>
      </c>
      <c r="K166" s="96">
        <v>0</v>
      </c>
      <c r="L166" s="97" t="e">
        <f>SUM(M166:O166)</f>
        <v>#REF!</v>
      </c>
      <c r="M166" s="94">
        <v>18020</v>
      </c>
      <c r="N166" s="94" t="e">
        <f>'[3]13. Sociálna starostlivosť'!#REF!</f>
        <v>#REF!</v>
      </c>
      <c r="O166" s="96" t="e">
        <f>'[3]13. Sociálna starostlivosť'!#REF!</f>
        <v>#REF!</v>
      </c>
      <c r="P166" s="249">
        <v>18020</v>
      </c>
      <c r="Q166" s="252">
        <v>18020</v>
      </c>
      <c r="R166" s="252">
        <v>0</v>
      </c>
      <c r="S166" s="253">
        <v>0</v>
      </c>
      <c r="T166" s="97">
        <f>SUM(U166:W166)</f>
        <v>0</v>
      </c>
      <c r="U166" s="94">
        <f>'[3]13. Sociálna starostlivosť'!$H$38</f>
        <v>0</v>
      </c>
      <c r="V166" s="94">
        <f>'[3]13. Sociálna starostlivosť'!$I$38</f>
        <v>0</v>
      </c>
      <c r="W166" s="96">
        <f>'[3]13. Sociálna starostlivosť'!$J$38</f>
        <v>0</v>
      </c>
    </row>
    <row r="167" spans="1:23" ht="15.75" x14ac:dyDescent="0.25">
      <c r="A167" s="84"/>
      <c r="B167" s="91">
        <v>2</v>
      </c>
      <c r="C167" s="107" t="s">
        <v>361</v>
      </c>
      <c r="D167" s="93" t="e">
        <f>SUM(E167:G167)</f>
        <v>#REF!</v>
      </c>
      <c r="E167" s="94">
        <v>540</v>
      </c>
      <c r="F167" s="94" t="e">
        <f>'[3]13. Sociálna starostlivosť'!#REF!</f>
        <v>#REF!</v>
      </c>
      <c r="G167" s="95" t="e">
        <f>'[3]13. Sociálna starostlivosť'!#REF!</f>
        <v>#REF!</v>
      </c>
      <c r="H167" s="93">
        <f>SUM(I167:K167)</f>
        <v>1826</v>
      </c>
      <c r="I167" s="94">
        <v>1826</v>
      </c>
      <c r="J167" s="94">
        <v>0</v>
      </c>
      <c r="K167" s="96">
        <v>0</v>
      </c>
      <c r="L167" s="97" t="e">
        <f>SUM(M167:O167)</f>
        <v>#REF!</v>
      </c>
      <c r="M167" s="94" t="e">
        <f>'[3]13. Sociálna starostlivosť'!#REF!</f>
        <v>#REF!</v>
      </c>
      <c r="N167" s="94" t="e">
        <f>'[3]13. Sociálna starostlivosť'!#REF!</f>
        <v>#REF!</v>
      </c>
      <c r="O167" s="96" t="e">
        <f>'[3]13. Sociálna starostlivosť'!#REF!</f>
        <v>#REF!</v>
      </c>
      <c r="P167" s="249">
        <v>0</v>
      </c>
      <c r="Q167" s="252">
        <v>0</v>
      </c>
      <c r="R167" s="252">
        <v>0</v>
      </c>
      <c r="S167" s="253">
        <v>0</v>
      </c>
      <c r="T167" s="97">
        <f>SUM(U167:W167)</f>
        <v>0</v>
      </c>
      <c r="U167" s="94">
        <f>'[3]13. Sociálna starostlivosť'!$H$41</f>
        <v>0</v>
      </c>
      <c r="V167" s="94">
        <f>'[3]13. Sociálna starostlivosť'!$I$41</f>
        <v>0</v>
      </c>
      <c r="W167" s="96">
        <f>'[3]13. Sociálna starostlivosť'!$J$41</f>
        <v>0</v>
      </c>
    </row>
    <row r="168" spans="1:23" ht="15.75" x14ac:dyDescent="0.25">
      <c r="A168" s="84"/>
      <c r="B168" s="91">
        <v>3</v>
      </c>
      <c r="C168" s="107" t="s">
        <v>362</v>
      </c>
      <c r="D168" s="93" t="e">
        <f>SUM(E168:G168)</f>
        <v>#REF!</v>
      </c>
      <c r="E168" s="94">
        <v>16990</v>
      </c>
      <c r="F168" s="94" t="e">
        <f>'[3]13. Sociálna starostlivosť'!#REF!</f>
        <v>#REF!</v>
      </c>
      <c r="G168" s="95" t="e">
        <f>'[3]13. Sociálna starostlivosť'!#REF!</f>
        <v>#REF!</v>
      </c>
      <c r="H168" s="93">
        <f>SUM(I168:K168)</f>
        <v>19910</v>
      </c>
      <c r="I168" s="94">
        <v>19910</v>
      </c>
      <c r="J168" s="94">
        <v>0</v>
      </c>
      <c r="K168" s="96">
        <v>0</v>
      </c>
      <c r="L168" s="97" t="e">
        <f>SUM(M168:O168)</f>
        <v>#REF!</v>
      </c>
      <c r="M168" s="94">
        <v>20980</v>
      </c>
      <c r="N168" s="94" t="e">
        <f>'[3]13. Sociálna starostlivosť'!#REF!</f>
        <v>#REF!</v>
      </c>
      <c r="O168" s="96" t="e">
        <f>'[3]13. Sociálna starostlivosť'!#REF!</f>
        <v>#REF!</v>
      </c>
      <c r="P168" s="249">
        <v>6990</v>
      </c>
      <c r="Q168" s="252">
        <v>6990</v>
      </c>
      <c r="R168" s="252">
        <v>0</v>
      </c>
      <c r="S168" s="253">
        <v>0</v>
      </c>
      <c r="T168" s="97" t="e">
        <f>SUM(U168:W168)</f>
        <v>#REF!</v>
      </c>
      <c r="U168" s="94">
        <f>'[3]13. Sociálna starostlivosť'!$H$43</f>
        <v>0</v>
      </c>
      <c r="V168" s="94" t="e">
        <f>'[3]13. Sociálna starostlivosť'!$I$43</f>
        <v>#REF!</v>
      </c>
      <c r="W168" s="96" t="e">
        <f>'[3]13. Sociálna starostlivosť'!$J$43</f>
        <v>#REF!</v>
      </c>
    </row>
    <row r="169" spans="1:23" ht="15.75" x14ac:dyDescent="0.25">
      <c r="A169" s="84"/>
      <c r="B169" s="224" t="s">
        <v>363</v>
      </c>
      <c r="C169" s="215" t="s">
        <v>364</v>
      </c>
      <c r="D169" s="201" t="e">
        <f>SUM(E169:G169)</f>
        <v>#REF!</v>
      </c>
      <c r="E169" s="202">
        <v>5720</v>
      </c>
      <c r="F169" s="202" t="e">
        <f>'[3]13. Sociálna starostlivosť'!#REF!</f>
        <v>#REF!</v>
      </c>
      <c r="G169" s="203" t="e">
        <f>'[3]13. Sociálna starostlivosť'!#REF!</f>
        <v>#REF!</v>
      </c>
      <c r="H169" s="201">
        <f>SUM(I169:K169)</f>
        <v>6280</v>
      </c>
      <c r="I169" s="202">
        <v>6280</v>
      </c>
      <c r="J169" s="202">
        <v>0</v>
      </c>
      <c r="K169" s="204">
        <v>0</v>
      </c>
      <c r="L169" s="205" t="e">
        <f>SUM(M169:O169)</f>
        <v>#REF!</v>
      </c>
      <c r="M169" s="202">
        <v>6250</v>
      </c>
      <c r="N169" s="202" t="e">
        <f>'[3]13. Sociálna starostlivosť'!#REF!</f>
        <v>#REF!</v>
      </c>
      <c r="O169" s="204" t="e">
        <f>'[3]13. Sociálna starostlivosť'!#REF!</f>
        <v>#REF!</v>
      </c>
      <c r="P169" s="249">
        <v>6250</v>
      </c>
      <c r="Q169" s="250">
        <v>6250</v>
      </c>
      <c r="R169" s="250">
        <v>0</v>
      </c>
      <c r="S169" s="251">
        <v>0</v>
      </c>
      <c r="T169" s="205" t="e">
        <f>SUM(U169:W169)</f>
        <v>#REF!</v>
      </c>
      <c r="U169" s="202">
        <f>'[3]13. Sociálna starostlivosť'!$H$44</f>
        <v>0</v>
      </c>
      <c r="V169" s="202" t="e">
        <f>'[3]13. Sociálna starostlivosť'!$I$44</f>
        <v>#REF!</v>
      </c>
      <c r="W169" s="204" t="e">
        <f>'[3]13. Sociálna starostlivosť'!$J$44</f>
        <v>#REF!</v>
      </c>
    </row>
    <row r="170" spans="1:23" ht="16.5" x14ac:dyDescent="0.3">
      <c r="A170" s="108"/>
      <c r="B170" s="224" t="s">
        <v>365</v>
      </c>
      <c r="C170" s="220" t="s">
        <v>366</v>
      </c>
      <c r="D170" s="201" t="e">
        <f>SUM(E170:G170)</f>
        <v>#REF!</v>
      </c>
      <c r="E170" s="202">
        <v>11274</v>
      </c>
      <c r="F170" s="202" t="e">
        <f>'[3]13. Sociálna starostlivosť'!#REF!</f>
        <v>#REF!</v>
      </c>
      <c r="G170" s="203" t="e">
        <f>'[3]13. Sociálna starostlivosť'!#REF!</f>
        <v>#REF!</v>
      </c>
      <c r="H170" s="201">
        <f>SUM(I170:K170)</f>
        <v>10658.49</v>
      </c>
      <c r="I170" s="202">
        <v>10658.49</v>
      </c>
      <c r="J170" s="202">
        <v>0</v>
      </c>
      <c r="K170" s="204">
        <v>0</v>
      </c>
      <c r="L170" s="205" t="e">
        <f>SUM(M170:O170)</f>
        <v>#REF!</v>
      </c>
      <c r="M170" s="202" t="e">
        <f>'[3]13. Sociálna starostlivosť'!#REF!</f>
        <v>#REF!</v>
      </c>
      <c r="N170" s="202" t="e">
        <f>'[3]13. Sociálna starostlivosť'!#REF!</f>
        <v>#REF!</v>
      </c>
      <c r="O170" s="204" t="e">
        <f>'[3]13. Sociálna starostlivosť'!#REF!</f>
        <v>#REF!</v>
      </c>
      <c r="P170" s="249">
        <v>10946.4</v>
      </c>
      <c r="Q170" s="250">
        <v>10946.4</v>
      </c>
      <c r="R170" s="250">
        <v>0</v>
      </c>
      <c r="S170" s="251">
        <v>0</v>
      </c>
      <c r="T170" s="205">
        <f>SUM(U170:W170)</f>
        <v>16468</v>
      </c>
      <c r="U170" s="202">
        <f>'[3]13. Sociálna starostlivosť'!$H$45</f>
        <v>16468</v>
      </c>
      <c r="V170" s="202">
        <f>'[3]13. Sociálna starostlivosť'!$I$45</f>
        <v>0</v>
      </c>
      <c r="W170" s="204">
        <f>'[3]13. Sociálna starostlivosť'!$J$45</f>
        <v>0</v>
      </c>
    </row>
    <row r="171" spans="1:23" ht="15.75" x14ac:dyDescent="0.25">
      <c r="A171" s="84"/>
      <c r="B171" s="224" t="s">
        <v>367</v>
      </c>
      <c r="C171" s="215" t="s">
        <v>368</v>
      </c>
      <c r="D171" s="201" t="e">
        <f>SUM(D172:D172)</f>
        <v>#REF!</v>
      </c>
      <c r="E171" s="202">
        <f>SUM(E172:E172)</f>
        <v>35699</v>
      </c>
      <c r="F171" s="202" t="e">
        <f>SUM(F172:F172)</f>
        <v>#REF!</v>
      </c>
      <c r="G171" s="203" t="e">
        <f t="shared" ref="G171:W171" si="79">SUM(G172)</f>
        <v>#REF!</v>
      </c>
      <c r="H171" s="201">
        <f t="shared" si="79"/>
        <v>11959.49</v>
      </c>
      <c r="I171" s="202">
        <f t="shared" si="79"/>
        <v>11959.49</v>
      </c>
      <c r="J171" s="202">
        <f t="shared" si="79"/>
        <v>0</v>
      </c>
      <c r="K171" s="204">
        <f t="shared" si="79"/>
        <v>0</v>
      </c>
      <c r="L171" s="205" t="e">
        <f t="shared" si="79"/>
        <v>#REF!</v>
      </c>
      <c r="M171" s="202" t="e">
        <f t="shared" si="79"/>
        <v>#REF!</v>
      </c>
      <c r="N171" s="202" t="e">
        <f t="shared" si="79"/>
        <v>#REF!</v>
      </c>
      <c r="O171" s="204" t="e">
        <f t="shared" si="79"/>
        <v>#REF!</v>
      </c>
      <c r="P171" s="249">
        <v>4445.47</v>
      </c>
      <c r="Q171" s="250">
        <v>4445.47</v>
      </c>
      <c r="R171" s="250">
        <v>0</v>
      </c>
      <c r="S171" s="251">
        <v>0</v>
      </c>
      <c r="T171" s="205" t="e">
        <f t="shared" si="79"/>
        <v>#REF!</v>
      </c>
      <c r="U171" s="202">
        <f t="shared" si="79"/>
        <v>150</v>
      </c>
      <c r="V171" s="202" t="e">
        <f t="shared" si="79"/>
        <v>#REF!</v>
      </c>
      <c r="W171" s="204" t="e">
        <f t="shared" si="79"/>
        <v>#REF!</v>
      </c>
    </row>
    <row r="172" spans="1:23" ht="15.75" x14ac:dyDescent="0.25">
      <c r="A172" s="84"/>
      <c r="B172" s="91">
        <v>1</v>
      </c>
      <c r="C172" s="107" t="s">
        <v>369</v>
      </c>
      <c r="D172" s="93" t="e">
        <f>SUM(E172:G172)</f>
        <v>#REF!</v>
      </c>
      <c r="E172" s="94">
        <v>35699</v>
      </c>
      <c r="F172" s="94" t="e">
        <f>'[3]13. Sociálna starostlivosť'!#REF!</f>
        <v>#REF!</v>
      </c>
      <c r="G172" s="95" t="e">
        <f>'[3]13. Sociálna starostlivosť'!#REF!</f>
        <v>#REF!</v>
      </c>
      <c r="H172" s="93">
        <f>SUM(I172:K172)</f>
        <v>11959.49</v>
      </c>
      <c r="I172" s="94">
        <v>11959.49</v>
      </c>
      <c r="J172" s="94">
        <v>0</v>
      </c>
      <c r="K172" s="96">
        <v>0</v>
      </c>
      <c r="L172" s="97" t="e">
        <f>SUM(M172:O172)</f>
        <v>#REF!</v>
      </c>
      <c r="M172" s="94" t="e">
        <f>'[3]13. Sociálna starostlivosť'!#REF!</f>
        <v>#REF!</v>
      </c>
      <c r="N172" s="94" t="e">
        <f>'[3]13. Sociálna starostlivosť'!#REF!</f>
        <v>#REF!</v>
      </c>
      <c r="O172" s="96" t="e">
        <f>'[3]13. Sociálna starostlivosť'!#REF!</f>
        <v>#REF!</v>
      </c>
      <c r="P172" s="249">
        <v>4445.47</v>
      </c>
      <c r="Q172" s="252">
        <v>4445.47</v>
      </c>
      <c r="R172" s="252">
        <v>0</v>
      </c>
      <c r="S172" s="253">
        <v>0</v>
      </c>
      <c r="T172" s="97" t="e">
        <f>SUM(U172:W172)</f>
        <v>#REF!</v>
      </c>
      <c r="U172" s="94">
        <f>'[3]13. Sociálna starostlivosť'!$H$54</f>
        <v>150</v>
      </c>
      <c r="V172" s="94" t="e">
        <f>'[3]13. Sociálna starostlivosť'!$I$54</f>
        <v>#REF!</v>
      </c>
      <c r="W172" s="96" t="e">
        <f>'[3]13. Sociálna starostlivosť'!$J$54</f>
        <v>#REF!</v>
      </c>
    </row>
    <row r="173" spans="1:23" ht="17.25" thickBot="1" x14ac:dyDescent="0.35">
      <c r="A173" s="108"/>
      <c r="B173" s="221" t="s">
        <v>370</v>
      </c>
      <c r="C173" s="222" t="s">
        <v>371</v>
      </c>
      <c r="D173" s="209" t="e">
        <f>SUM(E173:G173)</f>
        <v>#REF!</v>
      </c>
      <c r="E173" s="210">
        <v>832</v>
      </c>
      <c r="F173" s="210" t="e">
        <f>'[3]13. Sociálna starostlivosť'!#REF!</f>
        <v>#REF!</v>
      </c>
      <c r="G173" s="211" t="e">
        <f>'[3]13. Sociálna starostlivosť'!#REF!</f>
        <v>#REF!</v>
      </c>
      <c r="H173" s="209" t="e">
        <f>SUM(I173:K173)</f>
        <v>#REF!</v>
      </c>
      <c r="I173" s="210" t="e">
        <f>'[3]13. Sociálna starostlivosť'!#REF!</f>
        <v>#REF!</v>
      </c>
      <c r="J173" s="210">
        <v>0</v>
      </c>
      <c r="K173" s="219">
        <v>0</v>
      </c>
      <c r="L173" s="218" t="e">
        <f>SUM(M173:O173)</f>
        <v>#REF!</v>
      </c>
      <c r="M173" s="210" t="e">
        <f>'[3]13. Sociálna starostlivosť'!#REF!</f>
        <v>#REF!</v>
      </c>
      <c r="N173" s="210" t="e">
        <f>'[3]13. Sociálna starostlivosť'!#REF!</f>
        <v>#REF!</v>
      </c>
      <c r="O173" s="219" t="e">
        <f>'[3]13. Sociálna starostlivosť'!#REF!</f>
        <v>#REF!</v>
      </c>
      <c r="P173" s="259">
        <v>0</v>
      </c>
      <c r="Q173" s="260">
        <v>0</v>
      </c>
      <c r="R173" s="260">
        <v>0</v>
      </c>
      <c r="S173" s="261">
        <v>0</v>
      </c>
      <c r="T173" s="218" t="e">
        <f>SUM(U173:W173)</f>
        <v>#REF!</v>
      </c>
      <c r="U173" s="210">
        <f>'[3]13. Sociálna starostlivosť'!$H$75</f>
        <v>1300</v>
      </c>
      <c r="V173" s="210" t="e">
        <f>'[3]13. Sociálna starostlivosť'!$I$75</f>
        <v>#REF!</v>
      </c>
      <c r="W173" s="219" t="e">
        <f>'[3]13. Sociálna starostlivosť'!$J$75</f>
        <v>#REF!</v>
      </c>
    </row>
    <row r="174" spans="1:23" s="82" customFormat="1" ht="17.25" thickBot="1" x14ac:dyDescent="0.35">
      <c r="A174" s="116"/>
      <c r="B174" s="191" t="s">
        <v>372</v>
      </c>
      <c r="C174" s="192"/>
      <c r="D174" s="193" t="e">
        <f>SUM(E174:G174)</f>
        <v>#REF!</v>
      </c>
      <c r="E174" s="194">
        <v>303254</v>
      </c>
      <c r="F174" s="194" t="e">
        <f>'[3]14. Bývanie'!#REF!</f>
        <v>#REF!</v>
      </c>
      <c r="G174" s="195">
        <v>112360</v>
      </c>
      <c r="H174" s="196">
        <f>SUM(I174:K174)</f>
        <v>423841</v>
      </c>
      <c r="I174" s="197">
        <v>308731</v>
      </c>
      <c r="J174" s="197">
        <v>0</v>
      </c>
      <c r="K174" s="198">
        <v>115110</v>
      </c>
      <c r="L174" s="193" t="e">
        <f>SUM(M174:O174)</f>
        <v>#REF!</v>
      </c>
      <c r="M174" s="194" t="e">
        <f>'[3]14. Bývanie'!#REF!</f>
        <v>#REF!</v>
      </c>
      <c r="N174" s="194" t="e">
        <f>'[3]14. Bývanie'!#REF!</f>
        <v>#REF!</v>
      </c>
      <c r="O174" s="194" t="e">
        <f>'[3]14. Bývanie'!#REF!</f>
        <v>#REF!</v>
      </c>
      <c r="P174" s="278">
        <v>407863.46</v>
      </c>
      <c r="Q174" s="279">
        <v>289949.36</v>
      </c>
      <c r="R174" s="279">
        <v>0</v>
      </c>
      <c r="S174" s="279">
        <v>117914.1</v>
      </c>
      <c r="T174" s="193">
        <f>SUM(U174:W174)</f>
        <v>450923</v>
      </c>
      <c r="U174" s="194">
        <f>'[3]14. Bývanie'!$H$18</f>
        <v>329843</v>
      </c>
      <c r="V174" s="194">
        <f>'[3]14. Bývanie'!$I$18</f>
        <v>0</v>
      </c>
      <c r="W174" s="194">
        <f>'[3]14. Bývanie'!$J$18</f>
        <v>121080</v>
      </c>
    </row>
    <row r="175" spans="1:23" s="82" customFormat="1" ht="14.25" x14ac:dyDescent="0.2">
      <c r="A175" s="116"/>
      <c r="B175" s="183" t="s">
        <v>373</v>
      </c>
      <c r="C175" s="188"/>
      <c r="D175" s="178" t="e">
        <f t="shared" ref="D175:W175" si="80">SUM(D176:D178)</f>
        <v>#REF!</v>
      </c>
      <c r="E175" s="179" t="e">
        <f t="shared" si="80"/>
        <v>#REF!</v>
      </c>
      <c r="F175" s="179" t="e">
        <f t="shared" si="80"/>
        <v>#REF!</v>
      </c>
      <c r="G175" s="180" t="e">
        <f t="shared" si="80"/>
        <v>#REF!</v>
      </c>
      <c r="H175" s="178" t="e">
        <f t="shared" si="80"/>
        <v>#REF!</v>
      </c>
      <c r="I175" s="179">
        <f t="shared" si="80"/>
        <v>1482459.49</v>
      </c>
      <c r="J175" s="179">
        <f t="shared" si="80"/>
        <v>12620.49</v>
      </c>
      <c r="K175" s="181" t="e">
        <f t="shared" si="80"/>
        <v>#REF!</v>
      </c>
      <c r="L175" s="182" t="e">
        <f t="shared" si="80"/>
        <v>#REF!</v>
      </c>
      <c r="M175" s="179" t="e">
        <f t="shared" si="80"/>
        <v>#REF!</v>
      </c>
      <c r="N175" s="179" t="e">
        <f t="shared" si="80"/>
        <v>#REF!</v>
      </c>
      <c r="O175" s="181" t="e">
        <f t="shared" si="80"/>
        <v>#REF!</v>
      </c>
      <c r="P175" s="257">
        <v>1574450.76</v>
      </c>
      <c r="Q175" s="258">
        <v>1574450.76</v>
      </c>
      <c r="R175" s="258">
        <v>0</v>
      </c>
      <c r="S175" s="262">
        <v>0</v>
      </c>
      <c r="T175" s="182" t="e">
        <f t="shared" si="80"/>
        <v>#REF!</v>
      </c>
      <c r="U175" s="179" t="e">
        <f t="shared" si="80"/>
        <v>#REF!</v>
      </c>
      <c r="V175" s="179" t="e">
        <f t="shared" si="80"/>
        <v>#REF!</v>
      </c>
      <c r="W175" s="181" t="e">
        <f t="shared" si="80"/>
        <v>#REF!</v>
      </c>
    </row>
    <row r="176" spans="1:23" x14ac:dyDescent="0.2">
      <c r="A176" s="84"/>
      <c r="B176" s="120"/>
      <c r="C176" s="121" t="s">
        <v>374</v>
      </c>
      <c r="D176" s="93" t="e">
        <f>SUM(E176:G176)</f>
        <v>#REF!</v>
      </c>
      <c r="E176" s="94">
        <v>57145.49</v>
      </c>
      <c r="F176" s="94">
        <v>7954</v>
      </c>
      <c r="G176" s="95" t="e">
        <f>'[3]15. Administratíva'!#REF!</f>
        <v>#REF!</v>
      </c>
      <c r="H176" s="93" t="e">
        <f>SUM(I176:K176)</f>
        <v>#REF!</v>
      </c>
      <c r="I176" s="94">
        <v>245337.49</v>
      </c>
      <c r="J176" s="94">
        <v>12620.49</v>
      </c>
      <c r="K176" s="96" t="e">
        <f>'[3]15. Administratíva'!#REF!</f>
        <v>#REF!</v>
      </c>
      <c r="L176" s="97" t="e">
        <f>SUM(M176:O176)</f>
        <v>#REF!</v>
      </c>
      <c r="M176" s="94" t="e">
        <f>'[3]15. Administratíva'!#REF!</f>
        <v>#REF!</v>
      </c>
      <c r="N176" s="94" t="e">
        <f>'[3]15. Administratíva'!#REF!</f>
        <v>#REF!</v>
      </c>
      <c r="O176" s="96" t="e">
        <f>'[3]15. Administratíva'!#REF!</f>
        <v>#REF!</v>
      </c>
      <c r="P176" s="280">
        <v>441956.04</v>
      </c>
      <c r="Q176" s="252">
        <v>441956.04</v>
      </c>
      <c r="R176" s="252">
        <v>0</v>
      </c>
      <c r="S176" s="253">
        <v>0</v>
      </c>
      <c r="T176" s="97" t="e">
        <f>SUM(U176:W176)</f>
        <v>#REF!</v>
      </c>
      <c r="U176" s="94">
        <f>'[3]15. Administratíva'!$H$89</f>
        <v>1343</v>
      </c>
      <c r="V176" s="94" t="e">
        <f>'[3]15. Administratíva'!$I$89</f>
        <v>#REF!</v>
      </c>
      <c r="W176" s="96" t="e">
        <f>'[3]15. Administratíva'!$J$89</f>
        <v>#REF!</v>
      </c>
    </row>
    <row r="177" spans="1:23" x14ac:dyDescent="0.2">
      <c r="A177" s="84"/>
      <c r="B177" s="120"/>
      <c r="C177" s="121" t="s">
        <v>375</v>
      </c>
      <c r="D177" s="93" t="e">
        <f>SUM(E177:G177)</f>
        <v>#REF!</v>
      </c>
      <c r="E177" s="94" t="e">
        <f>'[3]15. Administratíva'!#REF!</f>
        <v>#REF!</v>
      </c>
      <c r="F177" s="94" t="e">
        <f>'[3]15. Administratíva'!#REF!</f>
        <v>#REF!</v>
      </c>
      <c r="G177" s="95">
        <v>0</v>
      </c>
      <c r="H177" s="93">
        <f>SUM(I177:K177)</f>
        <v>132775</v>
      </c>
      <c r="I177" s="94">
        <v>0</v>
      </c>
      <c r="J177" s="94">
        <v>0</v>
      </c>
      <c r="K177" s="96">
        <v>132775</v>
      </c>
      <c r="L177" s="97" t="e">
        <f>SUM(M177:O177)</f>
        <v>#REF!</v>
      </c>
      <c r="M177" s="94" t="e">
        <f>'[3]15. Administratíva'!#REF!</f>
        <v>#REF!</v>
      </c>
      <c r="N177" s="94" t="e">
        <f>'[3]15. Administratíva'!#REF!</f>
        <v>#REF!</v>
      </c>
      <c r="O177" s="96" t="e">
        <f>'[3]15. Administratíva'!#REF!</f>
        <v>#REF!</v>
      </c>
      <c r="P177" s="280">
        <v>0</v>
      </c>
      <c r="Q177" s="252">
        <v>0</v>
      </c>
      <c r="R177" s="252">
        <v>0</v>
      </c>
      <c r="S177" s="253">
        <v>0</v>
      </c>
      <c r="T177" s="97" t="e">
        <f>SUM(U177:W177)</f>
        <v>#REF!</v>
      </c>
      <c r="U177" s="94" t="e">
        <f>'[3]15. Administratíva'!$H$91</f>
        <v>#REF!</v>
      </c>
      <c r="V177" s="94" t="e">
        <f>'[3]15. Administratíva'!$I$91</f>
        <v>#REF!</v>
      </c>
      <c r="W177" s="96" t="e">
        <f>'[3]15. Administratíva'!$J$91</f>
        <v>#REF!</v>
      </c>
    </row>
    <row r="178" spans="1:23" ht="13.5" thickBot="1" x14ac:dyDescent="0.25">
      <c r="A178" s="108"/>
      <c r="B178" s="122"/>
      <c r="C178" s="123" t="s">
        <v>376</v>
      </c>
      <c r="D178" s="102" t="e">
        <f>SUM(E178:G178)</f>
        <v>#REF!</v>
      </c>
      <c r="E178" s="103">
        <v>1396287.49</v>
      </c>
      <c r="F178" s="103" t="e">
        <f>'[3]15. Administratíva'!#REF!</f>
        <v>#REF!</v>
      </c>
      <c r="G178" s="104" t="e">
        <f>'[3]15. Administratíva'!#REF!</f>
        <v>#REF!</v>
      </c>
      <c r="H178" s="102">
        <f>SUM(I178:K178)</f>
        <v>1237122</v>
      </c>
      <c r="I178" s="103">
        <v>1237122</v>
      </c>
      <c r="J178" s="103">
        <v>0</v>
      </c>
      <c r="K178" s="113">
        <v>0</v>
      </c>
      <c r="L178" s="112" t="e">
        <f>SUM(M178:O178)</f>
        <v>#REF!</v>
      </c>
      <c r="M178" s="103">
        <v>1124957</v>
      </c>
      <c r="N178" s="103" t="e">
        <f>'[3]15. Administratíva'!#REF!</f>
        <v>#REF!</v>
      </c>
      <c r="O178" s="113" t="e">
        <f>'[3]15. Administratíva'!#REF!</f>
        <v>#REF!</v>
      </c>
      <c r="P178" s="281">
        <v>1132494.72</v>
      </c>
      <c r="Q178" s="267">
        <v>1132494.72</v>
      </c>
      <c r="R178" s="267">
        <v>0</v>
      </c>
      <c r="S178" s="268">
        <v>0</v>
      </c>
      <c r="T178" s="112">
        <f>SUM(U178:W178)</f>
        <v>1303806</v>
      </c>
      <c r="U178" s="103">
        <f>'[4]15. Administratíva'!$Q$4</f>
        <v>1303806</v>
      </c>
      <c r="V178" s="103">
        <f>'[3]15. Administratíva'!$I$4</f>
        <v>0</v>
      </c>
      <c r="W178" s="113">
        <f>'[3]15. Administratíva'!$J$4</f>
        <v>0</v>
      </c>
    </row>
    <row r="179" spans="1:23" x14ac:dyDescent="0.2">
      <c r="F179" s="84"/>
      <c r="G179" s="84"/>
      <c r="H179" s="84"/>
      <c r="I179" s="84"/>
      <c r="J179" s="84"/>
      <c r="K179" s="84"/>
      <c r="N179" s="83"/>
      <c r="O179" s="83"/>
      <c r="P179" s="83"/>
      <c r="Q179" s="83"/>
      <c r="R179" s="83"/>
      <c r="S179" s="83"/>
      <c r="V179" s="83"/>
      <c r="W179" s="83"/>
    </row>
    <row r="180" spans="1:23" x14ac:dyDescent="0.2">
      <c r="F180" s="84"/>
      <c r="G180" s="84"/>
      <c r="H180" s="84"/>
      <c r="I180" s="84"/>
      <c r="J180" s="84"/>
      <c r="K180" s="84"/>
      <c r="N180" s="83"/>
      <c r="O180" s="83"/>
      <c r="P180" s="83"/>
      <c r="Q180" s="83"/>
      <c r="R180" s="83"/>
      <c r="S180" s="83"/>
      <c r="V180" s="83"/>
      <c r="W180" s="83"/>
    </row>
    <row r="181" spans="1:23" x14ac:dyDescent="0.2">
      <c r="A181" s="108"/>
      <c r="F181" s="84"/>
      <c r="G181" s="84"/>
      <c r="H181" s="84"/>
      <c r="I181" s="84"/>
      <c r="J181" s="84"/>
      <c r="K181" s="84"/>
      <c r="N181" s="83"/>
      <c r="O181" s="83"/>
      <c r="P181" s="83"/>
      <c r="Q181" s="83"/>
      <c r="R181" s="83"/>
      <c r="S181" s="83"/>
      <c r="V181" s="83"/>
      <c r="W181" s="83"/>
    </row>
    <row r="182" spans="1:23" x14ac:dyDescent="0.2">
      <c r="A182" s="84"/>
      <c r="F182" s="84"/>
      <c r="G182" s="84"/>
      <c r="H182" s="84"/>
      <c r="I182" s="84"/>
      <c r="J182" s="84"/>
      <c r="K182" s="84"/>
      <c r="N182" s="83"/>
      <c r="O182" s="83"/>
      <c r="P182" s="83"/>
      <c r="Q182" s="83"/>
      <c r="R182" s="83"/>
      <c r="S182" s="83"/>
      <c r="V182" s="83"/>
      <c r="W182" s="83"/>
    </row>
    <row r="183" spans="1:23" x14ac:dyDescent="0.2">
      <c r="A183" s="84"/>
      <c r="F183" s="84"/>
      <c r="G183" s="84"/>
      <c r="H183" s="84"/>
      <c r="I183" s="84"/>
      <c r="J183" s="84"/>
      <c r="K183" s="84"/>
      <c r="N183" s="83"/>
      <c r="O183" s="83"/>
      <c r="P183" s="83"/>
      <c r="Q183" s="83"/>
      <c r="R183" s="83"/>
      <c r="S183" s="83"/>
      <c r="V183" s="83"/>
      <c r="W183" s="83"/>
    </row>
    <row r="184" spans="1:23" x14ac:dyDescent="0.2">
      <c r="A184" s="84"/>
      <c r="F184" s="84"/>
      <c r="G184" s="84"/>
      <c r="H184" s="84"/>
      <c r="I184" s="84"/>
      <c r="J184" s="84"/>
      <c r="K184" s="84"/>
      <c r="N184" s="83"/>
      <c r="O184" s="83"/>
      <c r="P184" s="83"/>
      <c r="Q184" s="83"/>
      <c r="R184" s="83"/>
      <c r="S184" s="83"/>
      <c r="V184" s="83"/>
      <c r="W184" s="83"/>
    </row>
    <row r="185" spans="1:23" x14ac:dyDescent="0.2">
      <c r="A185" s="84"/>
      <c r="F185" s="84"/>
      <c r="G185" s="84"/>
      <c r="H185" s="84"/>
      <c r="I185" s="84"/>
      <c r="J185" s="84"/>
      <c r="K185" s="84"/>
      <c r="N185" s="83"/>
      <c r="O185" s="83"/>
      <c r="P185" s="83"/>
      <c r="Q185" s="83"/>
      <c r="R185" s="83"/>
      <c r="S185" s="83"/>
      <c r="V185" s="83"/>
      <c r="W185" s="83"/>
    </row>
    <row r="186" spans="1:23" x14ac:dyDescent="0.2">
      <c r="A186" s="84"/>
      <c r="F186" s="84"/>
      <c r="G186" s="84"/>
      <c r="H186" s="84"/>
      <c r="I186" s="84"/>
      <c r="J186" s="84"/>
      <c r="K186" s="84"/>
      <c r="N186" s="83"/>
      <c r="O186" s="83"/>
      <c r="P186" s="83"/>
      <c r="Q186" s="83"/>
      <c r="R186" s="83"/>
      <c r="S186" s="83"/>
      <c r="V186" s="83"/>
      <c r="W186" s="83"/>
    </row>
    <row r="187" spans="1:23" x14ac:dyDescent="0.2">
      <c r="A187" s="108"/>
      <c r="F187" s="84"/>
      <c r="G187" s="84"/>
      <c r="H187" s="84"/>
      <c r="I187" s="84"/>
      <c r="J187" s="84"/>
      <c r="K187" s="84"/>
      <c r="N187" s="83"/>
      <c r="O187" s="83"/>
      <c r="P187" s="83"/>
      <c r="Q187" s="83"/>
      <c r="R187" s="83"/>
      <c r="S187" s="83"/>
      <c r="V187" s="83"/>
      <c r="W187" s="83"/>
    </row>
    <row r="188" spans="1:23" x14ac:dyDescent="0.2">
      <c r="A188" s="108"/>
      <c r="F188" s="84"/>
      <c r="G188" s="84"/>
      <c r="H188" s="84"/>
      <c r="I188" s="84"/>
      <c r="J188" s="84"/>
      <c r="K188" s="84"/>
      <c r="N188" s="83"/>
      <c r="O188" s="83"/>
      <c r="P188" s="83"/>
      <c r="Q188" s="83"/>
      <c r="R188" s="83"/>
      <c r="S188" s="83"/>
      <c r="V188" s="83"/>
      <c r="W188" s="83"/>
    </row>
    <row r="189" spans="1:23" x14ac:dyDescent="0.2">
      <c r="A189" s="84"/>
      <c r="F189" s="84"/>
      <c r="G189" s="84"/>
      <c r="H189" s="84"/>
      <c r="I189" s="84"/>
      <c r="J189" s="84"/>
      <c r="K189" s="84"/>
      <c r="N189" s="83"/>
      <c r="O189" s="83"/>
      <c r="P189" s="83"/>
      <c r="Q189" s="83"/>
      <c r="R189" s="83"/>
      <c r="S189" s="83"/>
      <c r="V189" s="83"/>
      <c r="W189" s="83"/>
    </row>
    <row r="190" spans="1:23" x14ac:dyDescent="0.2">
      <c r="A190" s="83"/>
      <c r="F190" s="84"/>
      <c r="G190" s="84"/>
      <c r="H190" s="84"/>
      <c r="I190" s="84"/>
      <c r="J190" s="84"/>
      <c r="K190" s="84"/>
      <c r="N190" s="83"/>
      <c r="O190" s="83"/>
      <c r="P190" s="83"/>
      <c r="Q190" s="83"/>
      <c r="R190" s="83"/>
      <c r="S190" s="83"/>
      <c r="V190" s="83"/>
      <c r="W190" s="83"/>
    </row>
    <row r="191" spans="1:23" x14ac:dyDescent="0.2">
      <c r="A191" s="83"/>
      <c r="F191" s="84"/>
      <c r="G191" s="84"/>
      <c r="H191" s="84"/>
      <c r="I191" s="84"/>
      <c r="J191" s="84"/>
      <c r="K191" s="84"/>
      <c r="N191" s="83"/>
      <c r="O191" s="83"/>
      <c r="P191" s="83"/>
      <c r="Q191" s="83"/>
      <c r="R191" s="83"/>
      <c r="S191" s="83"/>
      <c r="V191" s="83"/>
      <c r="W191" s="83"/>
    </row>
    <row r="192" spans="1:23" x14ac:dyDescent="0.2">
      <c r="A192" s="83"/>
      <c r="F192" s="84"/>
      <c r="G192" s="84"/>
      <c r="H192" s="84"/>
      <c r="I192" s="84"/>
      <c r="J192" s="84"/>
      <c r="K192" s="84"/>
      <c r="N192" s="83"/>
      <c r="O192" s="83"/>
      <c r="P192" s="83"/>
      <c r="Q192" s="83"/>
      <c r="R192" s="83"/>
      <c r="S192" s="83"/>
      <c r="V192" s="83"/>
      <c r="W192" s="83"/>
    </row>
    <row r="193" spans="1:23" x14ac:dyDescent="0.2">
      <c r="A193" s="83"/>
      <c r="F193" s="84"/>
      <c r="G193" s="84"/>
      <c r="H193" s="84"/>
      <c r="I193" s="84"/>
      <c r="J193" s="84"/>
      <c r="K193" s="84"/>
      <c r="N193" s="83"/>
      <c r="O193" s="83"/>
      <c r="P193" s="83"/>
      <c r="Q193" s="83"/>
      <c r="R193" s="83"/>
      <c r="S193" s="83"/>
      <c r="V193" s="83"/>
      <c r="W193" s="83"/>
    </row>
    <row r="194" spans="1:23" x14ac:dyDescent="0.2">
      <c r="A194" s="83"/>
      <c r="F194" s="84"/>
      <c r="G194" s="84"/>
      <c r="H194" s="84"/>
      <c r="I194" s="84"/>
      <c r="J194" s="84"/>
      <c r="K194" s="84"/>
      <c r="N194" s="83"/>
      <c r="O194" s="83"/>
      <c r="P194" s="83"/>
      <c r="Q194" s="83"/>
      <c r="R194" s="83"/>
      <c r="S194" s="83"/>
      <c r="V194" s="83"/>
      <c r="W194" s="83"/>
    </row>
    <row r="195" spans="1:23" x14ac:dyDescent="0.2">
      <c r="A195" s="83"/>
      <c r="F195" s="84"/>
      <c r="G195" s="84"/>
      <c r="H195" s="84"/>
      <c r="I195" s="84"/>
      <c r="J195" s="84"/>
      <c r="K195" s="84"/>
      <c r="N195" s="83"/>
      <c r="O195" s="83"/>
      <c r="P195" s="83"/>
      <c r="Q195" s="83"/>
      <c r="R195" s="83"/>
      <c r="S195" s="83"/>
      <c r="V195" s="83"/>
      <c r="W195" s="83"/>
    </row>
    <row r="196" spans="1:23" x14ac:dyDescent="0.2">
      <c r="A196" s="83"/>
      <c r="F196" s="84"/>
      <c r="G196" s="84"/>
      <c r="H196" s="84"/>
      <c r="I196" s="84"/>
      <c r="J196" s="84"/>
      <c r="K196" s="84"/>
      <c r="N196" s="83"/>
      <c r="O196" s="83"/>
      <c r="P196" s="83"/>
      <c r="Q196" s="83"/>
      <c r="R196" s="83"/>
      <c r="S196" s="83"/>
      <c r="V196" s="83"/>
      <c r="W196" s="83"/>
    </row>
    <row r="197" spans="1:23" x14ac:dyDescent="0.2">
      <c r="A197" s="108"/>
      <c r="F197" s="84"/>
      <c r="G197" s="84"/>
      <c r="H197" s="84"/>
      <c r="I197" s="84"/>
      <c r="J197" s="84"/>
      <c r="K197" s="84"/>
      <c r="N197" s="83"/>
      <c r="O197" s="83"/>
      <c r="P197" s="83"/>
      <c r="Q197" s="83"/>
      <c r="R197" s="83"/>
      <c r="S197" s="83"/>
      <c r="V197" s="83"/>
      <c r="W197" s="83"/>
    </row>
    <row r="198" spans="1:23" x14ac:dyDescent="0.2">
      <c r="F198" s="84"/>
      <c r="G198" s="84"/>
      <c r="H198" s="84"/>
      <c r="I198" s="84"/>
      <c r="J198" s="84"/>
      <c r="K198" s="84"/>
      <c r="N198" s="83"/>
      <c r="O198" s="83"/>
      <c r="P198" s="83"/>
      <c r="Q198" s="83"/>
      <c r="R198" s="83"/>
      <c r="S198" s="83"/>
      <c r="V198" s="83"/>
      <c r="W198" s="83"/>
    </row>
    <row r="199" spans="1:23" x14ac:dyDescent="0.2">
      <c r="F199" s="84"/>
      <c r="G199" s="84"/>
      <c r="H199" s="84"/>
      <c r="I199" s="84"/>
      <c r="J199" s="84"/>
      <c r="K199" s="84"/>
      <c r="N199" s="83"/>
      <c r="O199" s="83"/>
      <c r="P199" s="83"/>
      <c r="Q199" s="83"/>
      <c r="R199" s="83"/>
      <c r="S199" s="83"/>
      <c r="V199" s="83"/>
      <c r="W199" s="83"/>
    </row>
    <row r="200" spans="1:23" x14ac:dyDescent="0.2">
      <c r="F200" s="84"/>
      <c r="G200" s="84"/>
      <c r="H200" s="84"/>
      <c r="I200" s="84"/>
      <c r="J200" s="84"/>
      <c r="K200" s="84"/>
      <c r="N200" s="83"/>
      <c r="O200" s="83"/>
      <c r="P200" s="83"/>
      <c r="Q200" s="83"/>
      <c r="R200" s="83"/>
      <c r="S200" s="83"/>
      <c r="V200" s="83"/>
      <c r="W200" s="83"/>
    </row>
    <row r="201" spans="1:23" x14ac:dyDescent="0.2">
      <c r="F201" s="84"/>
      <c r="G201" s="84"/>
      <c r="H201" s="84"/>
      <c r="I201" s="84"/>
      <c r="J201" s="84"/>
      <c r="K201" s="84"/>
      <c r="N201" s="83"/>
      <c r="O201" s="83"/>
      <c r="P201" s="83"/>
      <c r="Q201" s="83"/>
      <c r="R201" s="83"/>
      <c r="S201" s="83"/>
      <c r="V201" s="83"/>
      <c r="W201" s="83"/>
    </row>
    <row r="202" spans="1:23" x14ac:dyDescent="0.2">
      <c r="F202" s="84"/>
      <c r="G202" s="84"/>
      <c r="H202" s="84"/>
      <c r="I202" s="84"/>
      <c r="J202" s="84"/>
      <c r="K202" s="84"/>
      <c r="N202" s="83"/>
      <c r="O202" s="83"/>
      <c r="P202" s="83"/>
      <c r="Q202" s="83"/>
      <c r="R202" s="83"/>
      <c r="S202" s="83"/>
      <c r="V202" s="83"/>
      <c r="W202" s="83"/>
    </row>
    <row r="203" spans="1:23" x14ac:dyDescent="0.2">
      <c r="F203" s="84"/>
      <c r="G203" s="84"/>
      <c r="H203" s="84"/>
      <c r="I203" s="84"/>
      <c r="J203" s="84"/>
      <c r="K203" s="84"/>
      <c r="N203" s="83"/>
      <c r="O203" s="83"/>
      <c r="P203" s="83"/>
      <c r="Q203" s="83"/>
      <c r="R203" s="83"/>
      <c r="S203" s="83"/>
      <c r="V203" s="83"/>
      <c r="W203" s="83"/>
    </row>
    <row r="204" spans="1:23" x14ac:dyDescent="0.2">
      <c r="F204" s="84"/>
      <c r="G204" s="84"/>
      <c r="H204" s="84"/>
      <c r="I204" s="84"/>
      <c r="J204" s="84"/>
      <c r="K204" s="84"/>
      <c r="N204" s="83"/>
      <c r="O204" s="83"/>
      <c r="P204" s="83"/>
      <c r="Q204" s="83"/>
      <c r="R204" s="83"/>
      <c r="S204" s="83"/>
      <c r="V204" s="83"/>
      <c r="W204" s="83"/>
    </row>
    <row r="205" spans="1:23" x14ac:dyDescent="0.2">
      <c r="F205" s="84"/>
      <c r="G205" s="84"/>
      <c r="H205" s="84"/>
      <c r="I205" s="84"/>
      <c r="J205" s="84"/>
      <c r="K205" s="84"/>
      <c r="N205" s="83"/>
      <c r="O205" s="83"/>
      <c r="P205" s="83"/>
      <c r="Q205" s="83"/>
      <c r="R205" s="83"/>
      <c r="S205" s="83"/>
      <c r="V205" s="83"/>
      <c r="W205" s="83"/>
    </row>
    <row r="206" spans="1:23" x14ac:dyDescent="0.2">
      <c r="F206" s="84"/>
      <c r="G206" s="84"/>
      <c r="H206" s="84"/>
      <c r="I206" s="84"/>
      <c r="J206" s="84"/>
      <c r="K206" s="84"/>
      <c r="N206" s="83"/>
      <c r="O206" s="83"/>
      <c r="P206" s="83"/>
      <c r="Q206" s="83"/>
      <c r="R206" s="83"/>
      <c r="S206" s="83"/>
      <c r="V206" s="83"/>
      <c r="W206" s="83"/>
    </row>
    <row r="207" spans="1:23" x14ac:dyDescent="0.2">
      <c r="F207" s="84"/>
      <c r="G207" s="84"/>
      <c r="H207" s="84"/>
      <c r="I207" s="84"/>
      <c r="J207" s="84"/>
      <c r="K207" s="84"/>
      <c r="N207" s="83"/>
      <c r="O207" s="83"/>
      <c r="P207" s="83"/>
      <c r="Q207" s="83"/>
      <c r="R207" s="83"/>
      <c r="S207" s="83"/>
      <c r="V207" s="83"/>
      <c r="W207" s="83"/>
    </row>
    <row r="208" spans="1:23" x14ac:dyDescent="0.2">
      <c r="F208" s="84"/>
      <c r="G208" s="84"/>
      <c r="H208" s="84"/>
      <c r="I208" s="84"/>
      <c r="J208" s="84"/>
      <c r="K208" s="84"/>
      <c r="N208" s="83"/>
      <c r="O208" s="83"/>
      <c r="P208" s="83"/>
      <c r="Q208" s="83"/>
      <c r="R208" s="83"/>
      <c r="S208" s="83"/>
      <c r="V208" s="83"/>
      <c r="W208" s="83"/>
    </row>
    <row r="209" spans="4:23" x14ac:dyDescent="0.2">
      <c r="F209" s="84"/>
      <c r="G209" s="84"/>
      <c r="H209" s="84"/>
      <c r="I209" s="84"/>
      <c r="J209" s="84"/>
      <c r="K209" s="84"/>
      <c r="N209" s="83"/>
      <c r="O209" s="83"/>
      <c r="P209" s="83"/>
      <c r="Q209" s="83"/>
      <c r="R209" s="83"/>
      <c r="S209" s="83"/>
      <c r="V209" s="83"/>
      <c r="W209" s="83"/>
    </row>
    <row r="210" spans="4:23" x14ac:dyDescent="0.2">
      <c r="D210" s="68"/>
      <c r="F210" s="84"/>
      <c r="G210" s="84"/>
      <c r="H210" s="84"/>
      <c r="I210" s="84"/>
      <c r="J210" s="84"/>
      <c r="K210" s="84"/>
      <c r="N210" s="83"/>
      <c r="O210" s="83"/>
      <c r="P210" s="83"/>
      <c r="Q210" s="83"/>
      <c r="R210" s="83"/>
      <c r="S210" s="83"/>
      <c r="V210" s="83"/>
      <c r="W210" s="83"/>
    </row>
    <row r="211" spans="4:23" x14ac:dyDescent="0.2">
      <c r="D211" s="68"/>
      <c r="F211" s="84"/>
      <c r="G211" s="84"/>
      <c r="H211" s="84"/>
      <c r="I211" s="84"/>
      <c r="J211" s="84"/>
      <c r="K211" s="84"/>
      <c r="N211" s="83"/>
      <c r="O211" s="83"/>
      <c r="P211" s="83"/>
      <c r="Q211" s="83"/>
      <c r="R211" s="83"/>
      <c r="S211" s="83"/>
      <c r="V211" s="83"/>
      <c r="W211" s="83"/>
    </row>
    <row r="212" spans="4:23" x14ac:dyDescent="0.2">
      <c r="D212" s="68"/>
      <c r="F212" s="84"/>
      <c r="G212" s="84"/>
      <c r="H212" s="84"/>
      <c r="I212" s="84"/>
      <c r="J212" s="84"/>
      <c r="K212" s="84"/>
      <c r="N212" s="83"/>
      <c r="O212" s="83"/>
      <c r="P212" s="83"/>
      <c r="Q212" s="83"/>
      <c r="R212" s="83"/>
      <c r="S212" s="83"/>
      <c r="V212" s="83"/>
      <c r="W212" s="83"/>
    </row>
    <row r="213" spans="4:23" x14ac:dyDescent="0.2">
      <c r="D213" s="68"/>
      <c r="F213" s="84"/>
      <c r="G213" s="84"/>
      <c r="H213" s="84"/>
      <c r="I213" s="84"/>
      <c r="J213" s="84"/>
      <c r="K213" s="84"/>
      <c r="N213" s="83"/>
      <c r="O213" s="83"/>
      <c r="P213" s="83"/>
      <c r="Q213" s="83"/>
      <c r="R213" s="83"/>
      <c r="S213" s="83"/>
      <c r="V213" s="83"/>
      <c r="W213" s="83"/>
    </row>
    <row r="214" spans="4:23" x14ac:dyDescent="0.2">
      <c r="D214" s="68"/>
      <c r="F214" s="84"/>
      <c r="G214" s="84"/>
      <c r="H214" s="84"/>
      <c r="I214" s="84"/>
      <c r="J214" s="84"/>
      <c r="K214" s="84"/>
      <c r="N214" s="83"/>
      <c r="O214" s="83"/>
      <c r="P214" s="83"/>
      <c r="Q214" s="83"/>
      <c r="R214" s="83"/>
      <c r="S214" s="83"/>
      <c r="V214" s="83"/>
      <c r="W214" s="83"/>
    </row>
    <row r="215" spans="4:23" x14ac:dyDescent="0.2">
      <c r="D215" s="68"/>
      <c r="F215" s="84"/>
      <c r="G215" s="84"/>
      <c r="H215" s="84"/>
      <c r="I215" s="84"/>
      <c r="J215" s="84"/>
      <c r="K215" s="84"/>
      <c r="N215" s="83"/>
      <c r="O215" s="83"/>
      <c r="P215" s="83"/>
      <c r="Q215" s="83"/>
      <c r="R215" s="83"/>
      <c r="S215" s="83"/>
      <c r="V215" s="83"/>
      <c r="W215" s="83"/>
    </row>
    <row r="216" spans="4:23" x14ac:dyDescent="0.2">
      <c r="D216" s="68"/>
      <c r="F216" s="84"/>
      <c r="G216" s="84"/>
      <c r="H216" s="84"/>
      <c r="I216" s="84"/>
      <c r="J216" s="84"/>
      <c r="K216" s="84"/>
      <c r="N216" s="83"/>
      <c r="O216" s="83"/>
      <c r="P216" s="83"/>
      <c r="Q216" s="83"/>
      <c r="R216" s="83"/>
      <c r="S216" s="83"/>
      <c r="V216" s="83"/>
      <c r="W216" s="83"/>
    </row>
    <row r="217" spans="4:23" x14ac:dyDescent="0.2">
      <c r="D217" s="68"/>
      <c r="F217" s="84"/>
      <c r="G217" s="84"/>
      <c r="H217" s="84"/>
      <c r="I217" s="84"/>
      <c r="J217" s="84"/>
      <c r="K217" s="84"/>
      <c r="N217" s="83"/>
      <c r="O217" s="83"/>
      <c r="P217" s="83"/>
      <c r="Q217" s="83"/>
      <c r="R217" s="83"/>
      <c r="S217" s="83"/>
      <c r="V217" s="83"/>
      <c r="W217" s="83"/>
    </row>
    <row r="218" spans="4:23" x14ac:dyDescent="0.2">
      <c r="D218" s="68"/>
      <c r="F218" s="84"/>
      <c r="G218" s="84"/>
      <c r="H218" s="84"/>
      <c r="I218" s="84"/>
      <c r="J218" s="84"/>
      <c r="K218" s="84"/>
      <c r="N218" s="83"/>
      <c r="O218" s="83"/>
      <c r="P218" s="83"/>
      <c r="Q218" s="83"/>
      <c r="R218" s="83"/>
      <c r="S218" s="83"/>
      <c r="V218" s="83"/>
      <c r="W218" s="83"/>
    </row>
    <row r="219" spans="4:23" x14ac:dyDescent="0.2">
      <c r="D219" s="68"/>
      <c r="F219" s="84"/>
      <c r="G219" s="84"/>
      <c r="H219" s="84"/>
      <c r="I219" s="84"/>
      <c r="J219" s="84"/>
      <c r="K219" s="84"/>
      <c r="N219" s="83"/>
      <c r="O219" s="83"/>
      <c r="P219" s="83"/>
      <c r="Q219" s="83"/>
      <c r="R219" s="83"/>
      <c r="S219" s="83"/>
      <c r="V219" s="83"/>
      <c r="W219" s="83"/>
    </row>
    <row r="220" spans="4:23" x14ac:dyDescent="0.2">
      <c r="D220" s="68"/>
      <c r="F220" s="84"/>
      <c r="G220" s="84"/>
      <c r="H220" s="84"/>
      <c r="I220" s="84"/>
      <c r="J220" s="84"/>
      <c r="K220" s="84"/>
      <c r="N220" s="83"/>
      <c r="O220" s="83"/>
      <c r="P220" s="83"/>
      <c r="Q220" s="83"/>
      <c r="R220" s="83"/>
      <c r="S220" s="83"/>
      <c r="V220" s="83"/>
      <c r="W220" s="83"/>
    </row>
    <row r="221" spans="4:23" x14ac:dyDescent="0.2">
      <c r="D221" s="68"/>
      <c r="F221" s="84"/>
      <c r="G221" s="84"/>
      <c r="H221" s="84"/>
      <c r="I221" s="84"/>
      <c r="J221" s="84"/>
      <c r="K221" s="84"/>
      <c r="N221" s="83"/>
      <c r="O221" s="83"/>
      <c r="P221" s="83"/>
      <c r="Q221" s="83"/>
      <c r="R221" s="83"/>
      <c r="S221" s="83"/>
      <c r="V221" s="83"/>
      <c r="W221" s="83"/>
    </row>
    <row r="222" spans="4:23" x14ac:dyDescent="0.2">
      <c r="D222" s="68"/>
      <c r="F222" s="84"/>
      <c r="G222" s="84"/>
      <c r="H222" s="84"/>
      <c r="I222" s="84"/>
      <c r="J222" s="84"/>
      <c r="K222" s="84"/>
      <c r="N222" s="83"/>
      <c r="O222" s="83"/>
      <c r="P222" s="83"/>
      <c r="Q222" s="83"/>
      <c r="R222" s="83"/>
      <c r="S222" s="83"/>
      <c r="V222" s="83"/>
      <c r="W222" s="83"/>
    </row>
    <row r="223" spans="4:23" x14ac:dyDescent="0.2">
      <c r="D223" s="68"/>
      <c r="F223" s="84"/>
      <c r="G223" s="84"/>
      <c r="H223" s="84"/>
      <c r="I223" s="84"/>
      <c r="J223" s="84"/>
      <c r="K223" s="84"/>
      <c r="N223" s="83"/>
      <c r="O223" s="83"/>
      <c r="P223" s="83"/>
      <c r="Q223" s="83"/>
      <c r="R223" s="83"/>
      <c r="S223" s="83"/>
      <c r="V223" s="83"/>
      <c r="W223" s="83"/>
    </row>
    <row r="224" spans="4:23" x14ac:dyDescent="0.2">
      <c r="D224" s="68"/>
      <c r="F224" s="84"/>
      <c r="G224" s="84"/>
      <c r="H224" s="84"/>
      <c r="I224" s="84"/>
      <c r="J224" s="84"/>
      <c r="K224" s="84"/>
      <c r="N224" s="83"/>
      <c r="O224" s="83"/>
      <c r="P224" s="83"/>
      <c r="Q224" s="83"/>
      <c r="R224" s="83"/>
      <c r="S224" s="83"/>
      <c r="V224" s="83"/>
      <c r="W224" s="83"/>
    </row>
    <row r="225" spans="4:23" x14ac:dyDescent="0.2">
      <c r="D225" s="68"/>
      <c r="F225" s="84"/>
      <c r="G225" s="84"/>
      <c r="H225" s="84"/>
      <c r="I225" s="84"/>
      <c r="J225" s="84"/>
      <c r="K225" s="84"/>
      <c r="N225" s="83"/>
      <c r="O225" s="83"/>
      <c r="P225" s="83"/>
      <c r="Q225" s="83"/>
      <c r="R225" s="83"/>
      <c r="S225" s="83"/>
      <c r="V225" s="83"/>
      <c r="W225" s="83"/>
    </row>
    <row r="226" spans="4:23" x14ac:dyDescent="0.2">
      <c r="D226" s="68"/>
      <c r="F226" s="84"/>
      <c r="G226" s="84"/>
      <c r="H226" s="84"/>
      <c r="I226" s="84"/>
      <c r="J226" s="84"/>
      <c r="K226" s="84"/>
      <c r="N226" s="83"/>
      <c r="O226" s="83"/>
      <c r="P226" s="83"/>
      <c r="Q226" s="83"/>
      <c r="R226" s="83"/>
      <c r="S226" s="83"/>
      <c r="V226" s="83"/>
      <c r="W226" s="83"/>
    </row>
    <row r="227" spans="4:23" x14ac:dyDescent="0.2">
      <c r="D227" s="68"/>
      <c r="F227" s="84"/>
      <c r="G227" s="84"/>
      <c r="H227" s="84"/>
      <c r="I227" s="84"/>
      <c r="J227" s="84"/>
      <c r="K227" s="84"/>
      <c r="N227" s="83"/>
      <c r="O227" s="83"/>
      <c r="P227" s="83"/>
      <c r="Q227" s="83"/>
      <c r="R227" s="83"/>
      <c r="S227" s="83"/>
      <c r="V227" s="83"/>
      <c r="W227" s="83"/>
    </row>
    <row r="228" spans="4:23" x14ac:dyDescent="0.2">
      <c r="D228" s="68"/>
      <c r="F228" s="84"/>
      <c r="G228" s="84"/>
      <c r="H228" s="84"/>
      <c r="I228" s="84"/>
      <c r="J228" s="84"/>
      <c r="K228" s="84"/>
      <c r="N228" s="83"/>
      <c r="O228" s="83"/>
      <c r="P228" s="83"/>
      <c r="Q228" s="83"/>
      <c r="R228" s="83"/>
      <c r="S228" s="83"/>
      <c r="V228" s="83"/>
      <c r="W228" s="83"/>
    </row>
    <row r="229" spans="4:23" x14ac:dyDescent="0.2">
      <c r="D229" s="68"/>
      <c r="F229" s="84"/>
      <c r="G229" s="84"/>
      <c r="H229" s="84"/>
      <c r="I229" s="84"/>
      <c r="J229" s="84"/>
      <c r="K229" s="84"/>
      <c r="N229" s="83"/>
      <c r="O229" s="83"/>
      <c r="P229" s="83"/>
      <c r="Q229" s="83"/>
      <c r="R229" s="83"/>
      <c r="S229" s="83"/>
      <c r="V229" s="83"/>
      <c r="W229" s="83"/>
    </row>
    <row r="230" spans="4:23" x14ac:dyDescent="0.2">
      <c r="D230" s="68"/>
      <c r="F230" s="84"/>
      <c r="G230" s="84"/>
      <c r="H230" s="84"/>
      <c r="I230" s="84"/>
      <c r="J230" s="84"/>
      <c r="K230" s="84"/>
      <c r="N230" s="83"/>
      <c r="O230" s="83"/>
      <c r="P230" s="83"/>
      <c r="Q230" s="83"/>
      <c r="R230" s="83"/>
      <c r="S230" s="83"/>
      <c r="V230" s="83"/>
      <c r="W230" s="83"/>
    </row>
    <row r="231" spans="4:23" x14ac:dyDescent="0.2">
      <c r="D231" s="68"/>
      <c r="F231" s="84"/>
      <c r="G231" s="84"/>
      <c r="H231" s="84"/>
      <c r="I231" s="84"/>
      <c r="J231" s="84"/>
      <c r="K231" s="84"/>
      <c r="N231" s="83"/>
      <c r="O231" s="83"/>
      <c r="P231" s="83"/>
      <c r="Q231" s="83"/>
      <c r="R231" s="83"/>
      <c r="S231" s="83"/>
      <c r="V231" s="83"/>
      <c r="W231" s="83"/>
    </row>
    <row r="232" spans="4:23" x14ac:dyDescent="0.2">
      <c r="D232" s="68"/>
      <c r="F232" s="84"/>
      <c r="G232" s="84"/>
      <c r="H232" s="84"/>
      <c r="I232" s="84"/>
      <c r="J232" s="84"/>
      <c r="K232" s="84"/>
      <c r="N232" s="83"/>
      <c r="O232" s="83"/>
      <c r="P232" s="83"/>
      <c r="Q232" s="83"/>
      <c r="R232" s="83"/>
      <c r="S232" s="83"/>
      <c r="V232" s="83"/>
      <c r="W232" s="83"/>
    </row>
    <row r="233" spans="4:23" x14ac:dyDescent="0.2">
      <c r="D233" s="68"/>
      <c r="F233" s="84"/>
      <c r="G233" s="84"/>
      <c r="H233" s="84"/>
      <c r="I233" s="84"/>
      <c r="J233" s="84"/>
      <c r="K233" s="84"/>
      <c r="N233" s="83"/>
      <c r="O233" s="83"/>
      <c r="P233" s="83"/>
      <c r="Q233" s="83"/>
      <c r="R233" s="83"/>
      <c r="S233" s="83"/>
      <c r="V233" s="83"/>
      <c r="W233" s="83"/>
    </row>
    <row r="234" spans="4:23" x14ac:dyDescent="0.2">
      <c r="D234" s="68"/>
      <c r="F234" s="84"/>
      <c r="G234" s="84"/>
      <c r="H234" s="84"/>
      <c r="I234" s="84"/>
      <c r="J234" s="84"/>
      <c r="K234" s="84"/>
      <c r="N234" s="83"/>
      <c r="O234" s="83"/>
      <c r="P234" s="83"/>
      <c r="Q234" s="83"/>
      <c r="R234" s="83"/>
      <c r="S234" s="83"/>
      <c r="V234" s="83"/>
      <c r="W234" s="83"/>
    </row>
    <row r="235" spans="4:23" x14ac:dyDescent="0.2">
      <c r="D235" s="68"/>
      <c r="F235" s="84"/>
      <c r="G235" s="84"/>
      <c r="H235" s="84"/>
      <c r="I235" s="84"/>
      <c r="J235" s="84"/>
      <c r="K235" s="84"/>
      <c r="N235" s="83"/>
      <c r="O235" s="83"/>
      <c r="P235" s="83"/>
      <c r="Q235" s="83"/>
      <c r="R235" s="83"/>
      <c r="S235" s="83"/>
      <c r="V235" s="83"/>
      <c r="W235" s="83"/>
    </row>
    <row r="236" spans="4:23" x14ac:dyDescent="0.2">
      <c r="D236" s="68"/>
      <c r="F236" s="84"/>
      <c r="G236" s="84"/>
      <c r="H236" s="84"/>
      <c r="I236" s="84"/>
      <c r="J236" s="84"/>
      <c r="K236" s="84"/>
      <c r="N236" s="83"/>
      <c r="O236" s="83"/>
      <c r="P236" s="83"/>
      <c r="Q236" s="83"/>
      <c r="R236" s="83"/>
      <c r="S236" s="83"/>
      <c r="V236" s="83"/>
      <c r="W236" s="83"/>
    </row>
    <row r="237" spans="4:23" x14ac:dyDescent="0.2">
      <c r="D237" s="68"/>
      <c r="F237" s="84"/>
      <c r="G237" s="84"/>
      <c r="H237" s="84"/>
      <c r="I237" s="84"/>
      <c r="J237" s="84"/>
      <c r="K237" s="84"/>
      <c r="N237" s="83"/>
      <c r="O237" s="83"/>
      <c r="P237" s="83"/>
      <c r="Q237" s="83"/>
      <c r="R237" s="83"/>
      <c r="S237" s="83"/>
      <c r="V237" s="83"/>
      <c r="W237" s="83"/>
    </row>
    <row r="238" spans="4:23" x14ac:dyDescent="0.2">
      <c r="D238" s="68"/>
      <c r="F238" s="84"/>
      <c r="G238" s="84"/>
      <c r="H238" s="84"/>
      <c r="I238" s="84"/>
      <c r="J238" s="84"/>
      <c r="K238" s="84"/>
      <c r="N238" s="83"/>
      <c r="O238" s="83"/>
      <c r="P238" s="83"/>
      <c r="Q238" s="83"/>
      <c r="R238" s="83"/>
      <c r="S238" s="83"/>
      <c r="V238" s="83"/>
      <c r="W238" s="83"/>
    </row>
    <row r="239" spans="4:23" x14ac:dyDescent="0.2">
      <c r="D239" s="68"/>
      <c r="F239" s="84"/>
      <c r="G239" s="84"/>
      <c r="H239" s="84"/>
      <c r="I239" s="84"/>
      <c r="J239" s="84"/>
      <c r="K239" s="84"/>
      <c r="N239" s="83"/>
      <c r="O239" s="83"/>
      <c r="P239" s="83"/>
      <c r="Q239" s="83"/>
      <c r="R239" s="83"/>
      <c r="S239" s="83"/>
      <c r="V239" s="83"/>
      <c r="W239" s="83"/>
    </row>
    <row r="240" spans="4:23" x14ac:dyDescent="0.2">
      <c r="D240" s="68"/>
      <c r="F240" s="84"/>
      <c r="G240" s="84"/>
      <c r="H240" s="84"/>
      <c r="I240" s="84"/>
      <c r="J240" s="84"/>
      <c r="K240" s="84"/>
      <c r="N240" s="83"/>
      <c r="O240" s="83"/>
      <c r="P240" s="83"/>
      <c r="Q240" s="83"/>
      <c r="R240" s="83"/>
      <c r="S240" s="83"/>
      <c r="V240" s="83"/>
      <c r="W240" s="83"/>
    </row>
    <row r="241" spans="4:23" x14ac:dyDescent="0.2">
      <c r="D241" s="68"/>
      <c r="F241" s="84"/>
      <c r="G241" s="84"/>
      <c r="H241" s="84"/>
      <c r="I241" s="84"/>
      <c r="J241" s="84"/>
      <c r="K241" s="84"/>
      <c r="N241" s="83"/>
      <c r="O241" s="83"/>
      <c r="P241" s="83"/>
      <c r="Q241" s="83"/>
      <c r="R241" s="83"/>
      <c r="S241" s="83"/>
      <c r="V241" s="83"/>
      <c r="W241" s="83"/>
    </row>
    <row r="242" spans="4:23" x14ac:dyDescent="0.2">
      <c r="D242" s="68"/>
      <c r="F242" s="84"/>
      <c r="G242" s="84"/>
      <c r="H242" s="84"/>
      <c r="I242" s="84"/>
      <c r="J242" s="84"/>
      <c r="K242" s="84"/>
      <c r="N242" s="83"/>
      <c r="O242" s="83"/>
      <c r="P242" s="83"/>
      <c r="Q242" s="83"/>
      <c r="R242" s="83"/>
      <c r="S242" s="83"/>
      <c r="V242" s="83"/>
      <c r="W242" s="83"/>
    </row>
    <row r="243" spans="4:23" x14ac:dyDescent="0.2">
      <c r="D243" s="68"/>
      <c r="F243" s="84"/>
      <c r="G243" s="84"/>
      <c r="H243" s="84"/>
      <c r="I243" s="84"/>
      <c r="J243" s="84"/>
      <c r="K243" s="84"/>
      <c r="N243" s="83"/>
      <c r="O243" s="83"/>
      <c r="P243" s="83"/>
      <c r="Q243" s="83"/>
      <c r="R243" s="83"/>
      <c r="S243" s="83"/>
      <c r="V243" s="83"/>
      <c r="W243" s="83"/>
    </row>
    <row r="244" spans="4:23" x14ac:dyDescent="0.2">
      <c r="D244" s="68"/>
      <c r="F244" s="84"/>
      <c r="G244" s="84"/>
      <c r="H244" s="84"/>
      <c r="I244" s="84"/>
      <c r="J244" s="84"/>
      <c r="K244" s="84"/>
      <c r="N244" s="83"/>
      <c r="O244" s="83"/>
      <c r="P244" s="83"/>
      <c r="Q244" s="83"/>
      <c r="R244" s="83"/>
      <c r="S244" s="83"/>
      <c r="V244" s="83"/>
      <c r="W244" s="83"/>
    </row>
    <row r="245" spans="4:23" x14ac:dyDescent="0.2">
      <c r="D245" s="68"/>
      <c r="F245" s="84"/>
      <c r="G245" s="84"/>
      <c r="H245" s="84"/>
      <c r="I245" s="84"/>
      <c r="J245" s="84"/>
      <c r="K245" s="84"/>
      <c r="N245" s="83"/>
      <c r="O245" s="83"/>
      <c r="P245" s="83"/>
      <c r="Q245" s="83"/>
      <c r="R245" s="83"/>
      <c r="S245" s="83"/>
      <c r="V245" s="83"/>
      <c r="W245" s="83"/>
    </row>
    <row r="246" spans="4:23" x14ac:dyDescent="0.2">
      <c r="D246" s="68"/>
      <c r="F246" s="84"/>
      <c r="G246" s="84"/>
      <c r="H246" s="84"/>
      <c r="I246" s="84"/>
      <c r="J246" s="84"/>
      <c r="K246" s="84"/>
      <c r="N246" s="83"/>
      <c r="O246" s="83"/>
      <c r="P246" s="83"/>
      <c r="Q246" s="83"/>
      <c r="R246" s="83"/>
      <c r="S246" s="83"/>
      <c r="V246" s="83"/>
      <c r="W246" s="83"/>
    </row>
    <row r="247" spans="4:23" x14ac:dyDescent="0.2">
      <c r="D247" s="68"/>
      <c r="F247" s="84"/>
      <c r="G247" s="84"/>
      <c r="H247" s="84"/>
      <c r="I247" s="84"/>
      <c r="J247" s="84"/>
      <c r="K247" s="84"/>
      <c r="N247" s="83"/>
      <c r="O247" s="83"/>
      <c r="P247" s="83"/>
      <c r="Q247" s="83"/>
      <c r="R247" s="83"/>
      <c r="S247" s="83"/>
      <c r="V247" s="83"/>
      <c r="W247" s="83"/>
    </row>
    <row r="248" spans="4:23" x14ac:dyDescent="0.2">
      <c r="D248" s="68"/>
      <c r="F248" s="84"/>
      <c r="G248" s="84"/>
      <c r="H248" s="84"/>
      <c r="I248" s="84"/>
      <c r="J248" s="84"/>
      <c r="K248" s="84"/>
      <c r="N248" s="83"/>
      <c r="O248" s="83"/>
      <c r="P248" s="83"/>
      <c r="Q248" s="83"/>
      <c r="R248" s="83"/>
      <c r="S248" s="83"/>
      <c r="V248" s="83"/>
      <c r="W248" s="83"/>
    </row>
    <row r="249" spans="4:23" x14ac:dyDescent="0.2">
      <c r="D249" s="68"/>
      <c r="F249" s="84"/>
      <c r="G249" s="84"/>
      <c r="H249" s="84"/>
      <c r="I249" s="84"/>
      <c r="J249" s="84"/>
      <c r="K249" s="84"/>
      <c r="N249" s="83"/>
      <c r="O249" s="83"/>
      <c r="P249" s="83"/>
      <c r="Q249" s="83"/>
      <c r="R249" s="83"/>
      <c r="S249" s="83"/>
      <c r="V249" s="83"/>
      <c r="W249" s="83"/>
    </row>
    <row r="250" spans="4:23" x14ac:dyDescent="0.2">
      <c r="D250" s="68"/>
      <c r="F250" s="84"/>
      <c r="G250" s="84"/>
      <c r="H250" s="84"/>
      <c r="I250" s="84"/>
      <c r="J250" s="84"/>
      <c r="K250" s="84"/>
      <c r="N250" s="83"/>
      <c r="O250" s="83"/>
      <c r="P250" s="83"/>
      <c r="Q250" s="83"/>
      <c r="R250" s="83"/>
      <c r="S250" s="83"/>
      <c r="V250" s="83"/>
      <c r="W250" s="83"/>
    </row>
    <row r="251" spans="4:23" x14ac:dyDescent="0.2">
      <c r="D251" s="68"/>
      <c r="F251" s="84"/>
      <c r="G251" s="84"/>
      <c r="H251" s="84"/>
      <c r="I251" s="84"/>
      <c r="J251" s="84"/>
      <c r="K251" s="84"/>
      <c r="N251" s="83"/>
      <c r="O251" s="83"/>
      <c r="P251" s="83"/>
      <c r="Q251" s="83"/>
      <c r="R251" s="83"/>
      <c r="S251" s="83"/>
      <c r="V251" s="83"/>
      <c r="W251" s="83"/>
    </row>
    <row r="252" spans="4:23" x14ac:dyDescent="0.2">
      <c r="D252" s="68"/>
      <c r="F252" s="84"/>
      <c r="G252" s="84"/>
      <c r="H252" s="84"/>
      <c r="I252" s="84"/>
      <c r="J252" s="84"/>
      <c r="K252" s="84"/>
      <c r="N252" s="83"/>
      <c r="O252" s="83"/>
      <c r="P252" s="83"/>
      <c r="Q252" s="83"/>
      <c r="R252" s="83"/>
      <c r="S252" s="83"/>
      <c r="V252" s="83"/>
      <c r="W252" s="83"/>
    </row>
    <row r="253" spans="4:23" x14ac:dyDescent="0.2">
      <c r="D253" s="68"/>
      <c r="F253" s="84"/>
      <c r="G253" s="84"/>
      <c r="H253" s="84"/>
      <c r="I253" s="84"/>
      <c r="J253" s="84"/>
      <c r="K253" s="84"/>
      <c r="N253" s="83"/>
      <c r="O253" s="83"/>
      <c r="P253" s="83"/>
      <c r="Q253" s="83"/>
      <c r="R253" s="83"/>
      <c r="S253" s="83"/>
      <c r="V253" s="83"/>
      <c r="W253" s="83"/>
    </row>
    <row r="254" spans="4:23" x14ac:dyDescent="0.2">
      <c r="D254" s="68"/>
      <c r="F254" s="84"/>
      <c r="G254" s="84"/>
      <c r="H254" s="84"/>
      <c r="I254" s="84"/>
      <c r="J254" s="84"/>
      <c r="K254" s="84"/>
      <c r="N254" s="83"/>
      <c r="O254" s="83"/>
      <c r="P254" s="83"/>
      <c r="Q254" s="83"/>
      <c r="R254" s="83"/>
      <c r="S254" s="83"/>
      <c r="V254" s="83"/>
      <c r="W254" s="83"/>
    </row>
    <row r="255" spans="4:23" x14ac:dyDescent="0.2">
      <c r="D255" s="68"/>
      <c r="F255" s="84"/>
      <c r="G255" s="84"/>
      <c r="H255" s="84"/>
      <c r="I255" s="84"/>
      <c r="J255" s="84"/>
      <c r="K255" s="84"/>
      <c r="N255" s="83"/>
      <c r="O255" s="83"/>
      <c r="P255" s="83"/>
      <c r="Q255" s="83"/>
      <c r="R255" s="83"/>
      <c r="S255" s="83"/>
      <c r="V255" s="83"/>
      <c r="W255" s="83"/>
    </row>
    <row r="256" spans="4:23" x14ac:dyDescent="0.2">
      <c r="D256" s="68"/>
      <c r="F256" s="84"/>
      <c r="G256" s="84"/>
      <c r="H256" s="84"/>
      <c r="I256" s="84"/>
      <c r="J256" s="84"/>
      <c r="K256" s="84"/>
      <c r="N256" s="83"/>
      <c r="O256" s="83"/>
      <c r="P256" s="83"/>
      <c r="Q256" s="83"/>
      <c r="R256" s="83"/>
      <c r="S256" s="83"/>
      <c r="V256" s="83"/>
      <c r="W256" s="83"/>
    </row>
    <row r="257" spans="4:23" x14ac:dyDescent="0.2">
      <c r="D257" s="68"/>
      <c r="F257" s="84"/>
      <c r="G257" s="84"/>
      <c r="H257" s="84"/>
      <c r="I257" s="84"/>
      <c r="J257" s="84"/>
      <c r="K257" s="84"/>
      <c r="N257" s="83"/>
      <c r="O257" s="83"/>
      <c r="P257" s="83"/>
      <c r="Q257" s="83"/>
      <c r="R257" s="83"/>
      <c r="S257" s="83"/>
      <c r="V257" s="83"/>
      <c r="W257" s="83"/>
    </row>
    <row r="258" spans="4:23" x14ac:dyDescent="0.2">
      <c r="D258" s="68"/>
      <c r="F258" s="84"/>
      <c r="G258" s="84"/>
      <c r="H258" s="84"/>
      <c r="I258" s="84"/>
      <c r="J258" s="84"/>
      <c r="K258" s="84"/>
      <c r="N258" s="83"/>
      <c r="O258" s="83"/>
      <c r="P258" s="83"/>
      <c r="Q258" s="83"/>
      <c r="R258" s="83"/>
      <c r="S258" s="83"/>
      <c r="V258" s="83"/>
      <c r="W258" s="83"/>
    </row>
    <row r="259" spans="4:23" x14ac:dyDescent="0.2">
      <c r="D259" s="68"/>
      <c r="F259" s="84"/>
      <c r="G259" s="84"/>
      <c r="H259" s="84"/>
      <c r="I259" s="84"/>
      <c r="J259" s="84"/>
      <c r="K259" s="84"/>
      <c r="N259" s="83"/>
      <c r="O259" s="83"/>
      <c r="P259" s="83"/>
      <c r="Q259" s="83"/>
      <c r="R259" s="83"/>
      <c r="S259" s="83"/>
      <c r="V259" s="83"/>
      <c r="W259" s="83"/>
    </row>
    <row r="260" spans="4:23" x14ac:dyDescent="0.2">
      <c r="D260" s="68"/>
      <c r="F260" s="84"/>
      <c r="G260" s="84"/>
      <c r="H260" s="84"/>
      <c r="I260" s="84"/>
      <c r="J260" s="84"/>
      <c r="K260" s="84"/>
      <c r="N260" s="83"/>
      <c r="O260" s="83"/>
      <c r="P260" s="83"/>
      <c r="Q260" s="83"/>
      <c r="R260" s="83"/>
      <c r="S260" s="83"/>
      <c r="V260" s="83"/>
      <c r="W260" s="83"/>
    </row>
    <row r="261" spans="4:23" x14ac:dyDescent="0.2">
      <c r="D261" s="68"/>
      <c r="F261" s="84"/>
      <c r="G261" s="84"/>
      <c r="H261" s="84"/>
      <c r="I261" s="84"/>
      <c r="J261" s="84"/>
      <c r="K261" s="84"/>
      <c r="N261" s="83"/>
      <c r="O261" s="83"/>
      <c r="P261" s="83"/>
      <c r="Q261" s="83"/>
      <c r="R261" s="83"/>
      <c r="S261" s="83"/>
      <c r="V261" s="83"/>
      <c r="W261" s="83"/>
    </row>
    <row r="262" spans="4:23" x14ac:dyDescent="0.2">
      <c r="D262" s="68"/>
      <c r="F262" s="84"/>
      <c r="G262" s="84"/>
      <c r="H262" s="84"/>
      <c r="I262" s="84"/>
      <c r="J262" s="84"/>
      <c r="K262" s="84"/>
      <c r="N262" s="83"/>
      <c r="O262" s="83"/>
      <c r="P262" s="83"/>
      <c r="Q262" s="83"/>
      <c r="R262" s="83"/>
      <c r="S262" s="83"/>
      <c r="V262" s="83"/>
      <c r="W262" s="83"/>
    </row>
    <row r="263" spans="4:23" x14ac:dyDescent="0.2">
      <c r="D263" s="68"/>
      <c r="F263" s="84"/>
      <c r="G263" s="84"/>
      <c r="H263" s="84"/>
      <c r="I263" s="84"/>
      <c r="J263" s="84"/>
      <c r="K263" s="84"/>
      <c r="N263" s="83"/>
      <c r="O263" s="83"/>
      <c r="P263" s="83"/>
      <c r="Q263" s="83"/>
      <c r="R263" s="83"/>
      <c r="S263" s="83"/>
      <c r="V263" s="83"/>
      <c r="W263" s="83"/>
    </row>
    <row r="264" spans="4:23" x14ac:dyDescent="0.2">
      <c r="D264" s="68"/>
      <c r="F264" s="84"/>
      <c r="G264" s="84"/>
      <c r="H264" s="84"/>
      <c r="I264" s="84"/>
      <c r="J264" s="84"/>
      <c r="K264" s="84"/>
      <c r="N264" s="83"/>
      <c r="O264" s="83"/>
      <c r="P264" s="83"/>
      <c r="Q264" s="83"/>
      <c r="R264" s="83"/>
      <c r="S264" s="83"/>
      <c r="V264" s="83"/>
      <c r="W264" s="83"/>
    </row>
    <row r="265" spans="4:23" x14ac:dyDescent="0.2">
      <c r="D265" s="68"/>
      <c r="F265" s="84"/>
      <c r="G265" s="84"/>
      <c r="H265" s="84"/>
      <c r="I265" s="84"/>
      <c r="J265" s="84"/>
      <c r="K265" s="84"/>
      <c r="N265" s="83"/>
      <c r="O265" s="83"/>
      <c r="P265" s="83"/>
      <c r="Q265" s="83"/>
      <c r="R265" s="83"/>
      <c r="S265" s="83"/>
      <c r="V265" s="83"/>
      <c r="W265" s="83"/>
    </row>
    <row r="266" spans="4:23" x14ac:dyDescent="0.2">
      <c r="D266" s="68"/>
      <c r="F266" s="84"/>
      <c r="G266" s="84"/>
      <c r="H266" s="84"/>
      <c r="I266" s="84"/>
      <c r="J266" s="84"/>
      <c r="K266" s="84"/>
      <c r="N266" s="83"/>
      <c r="O266" s="83"/>
      <c r="P266" s="83"/>
      <c r="Q266" s="83"/>
      <c r="R266" s="83"/>
      <c r="S266" s="83"/>
      <c r="V266" s="83"/>
      <c r="W266" s="83"/>
    </row>
    <row r="267" spans="4:23" x14ac:dyDescent="0.2">
      <c r="D267" s="68"/>
      <c r="F267" s="84"/>
      <c r="G267" s="84"/>
      <c r="H267" s="84"/>
      <c r="I267" s="84"/>
      <c r="J267" s="84"/>
      <c r="K267" s="84"/>
      <c r="N267" s="83"/>
      <c r="O267" s="83"/>
      <c r="P267" s="83"/>
      <c r="Q267" s="83"/>
      <c r="R267" s="83"/>
      <c r="S267" s="83"/>
      <c r="V267" s="83"/>
      <c r="W267" s="83"/>
    </row>
    <row r="268" spans="4:23" x14ac:dyDescent="0.2">
      <c r="D268" s="68"/>
      <c r="F268" s="84"/>
      <c r="G268" s="84"/>
      <c r="H268" s="84"/>
      <c r="I268" s="84"/>
      <c r="J268" s="84"/>
      <c r="K268" s="84"/>
      <c r="N268" s="83"/>
      <c r="O268" s="83"/>
      <c r="P268" s="83"/>
      <c r="Q268" s="83"/>
      <c r="R268" s="83"/>
      <c r="S268" s="83"/>
      <c r="V268" s="83"/>
      <c r="W268" s="83"/>
    </row>
    <row r="269" spans="4:23" x14ac:dyDescent="0.2">
      <c r="D269" s="68"/>
      <c r="F269" s="84"/>
      <c r="G269" s="84"/>
      <c r="H269" s="84"/>
      <c r="I269" s="84"/>
      <c r="J269" s="84"/>
      <c r="K269" s="84"/>
      <c r="N269" s="83"/>
      <c r="O269" s="83"/>
      <c r="P269" s="83"/>
      <c r="Q269" s="83"/>
      <c r="R269" s="83"/>
      <c r="S269" s="83"/>
      <c r="V269" s="83"/>
      <c r="W269" s="83"/>
    </row>
    <row r="270" spans="4:23" x14ac:dyDescent="0.2">
      <c r="D270" s="68"/>
      <c r="F270" s="84"/>
      <c r="G270" s="84"/>
      <c r="H270" s="84"/>
      <c r="I270" s="84"/>
      <c r="J270" s="84"/>
      <c r="K270" s="84"/>
      <c r="N270" s="83"/>
      <c r="O270" s="83"/>
      <c r="P270" s="83"/>
      <c r="Q270" s="83"/>
      <c r="R270" s="83"/>
      <c r="S270" s="83"/>
      <c r="V270" s="83"/>
      <c r="W270" s="83"/>
    </row>
    <row r="271" spans="4:23" x14ac:dyDescent="0.2">
      <c r="D271" s="68"/>
      <c r="F271" s="84"/>
      <c r="G271" s="84"/>
      <c r="H271" s="84"/>
      <c r="I271" s="84"/>
      <c r="J271" s="84"/>
      <c r="K271" s="84"/>
      <c r="N271" s="83"/>
      <c r="O271" s="83"/>
      <c r="P271" s="83"/>
      <c r="Q271" s="83"/>
      <c r="R271" s="83"/>
      <c r="S271" s="83"/>
      <c r="V271" s="83"/>
      <c r="W271" s="83"/>
    </row>
    <row r="272" spans="4:23" x14ac:dyDescent="0.2">
      <c r="D272" s="68"/>
      <c r="F272" s="84"/>
      <c r="G272" s="84"/>
      <c r="H272" s="84"/>
      <c r="I272" s="84"/>
      <c r="J272" s="84"/>
      <c r="K272" s="84"/>
      <c r="N272" s="83"/>
      <c r="O272" s="83"/>
      <c r="P272" s="83"/>
      <c r="Q272" s="83"/>
      <c r="R272" s="83"/>
      <c r="S272" s="83"/>
      <c r="V272" s="83"/>
      <c r="W272" s="83"/>
    </row>
    <row r="273" spans="4:23" x14ac:dyDescent="0.2">
      <c r="D273" s="68"/>
      <c r="F273" s="84"/>
      <c r="G273" s="84"/>
      <c r="H273" s="84"/>
      <c r="I273" s="84"/>
      <c r="J273" s="84"/>
      <c r="K273" s="84"/>
      <c r="N273" s="83"/>
      <c r="O273" s="83"/>
      <c r="P273" s="83"/>
      <c r="Q273" s="83"/>
      <c r="R273" s="83"/>
      <c r="S273" s="83"/>
      <c r="V273" s="83"/>
      <c r="W273" s="83"/>
    </row>
    <row r="274" spans="4:23" x14ac:dyDescent="0.2">
      <c r="D274" s="68"/>
      <c r="F274" s="84"/>
      <c r="G274" s="84"/>
      <c r="H274" s="84"/>
      <c r="I274" s="84"/>
      <c r="J274" s="84"/>
      <c r="K274" s="84"/>
      <c r="N274" s="83"/>
      <c r="O274" s="83"/>
      <c r="P274" s="83"/>
      <c r="Q274" s="83"/>
      <c r="R274" s="83"/>
      <c r="S274" s="83"/>
      <c r="V274" s="83"/>
      <c r="W274" s="83"/>
    </row>
    <row r="275" spans="4:23" x14ac:dyDescent="0.2">
      <c r="D275" s="68"/>
      <c r="F275" s="84"/>
      <c r="G275" s="84"/>
      <c r="H275" s="84"/>
      <c r="I275" s="84"/>
      <c r="J275" s="84"/>
      <c r="K275" s="84"/>
      <c r="N275" s="83"/>
      <c r="O275" s="83"/>
      <c r="P275" s="83"/>
      <c r="Q275" s="83"/>
      <c r="R275" s="83"/>
      <c r="S275" s="83"/>
      <c r="V275" s="83"/>
      <c r="W275" s="83"/>
    </row>
    <row r="276" spans="4:23" x14ac:dyDescent="0.2">
      <c r="D276" s="68"/>
      <c r="F276" s="84"/>
      <c r="G276" s="84"/>
      <c r="H276" s="84"/>
      <c r="I276" s="84"/>
      <c r="J276" s="84"/>
      <c r="K276" s="84"/>
      <c r="N276" s="83"/>
      <c r="O276" s="83"/>
      <c r="P276" s="83"/>
      <c r="Q276" s="83"/>
      <c r="R276" s="83"/>
      <c r="S276" s="83"/>
      <c r="V276" s="83"/>
      <c r="W276" s="83"/>
    </row>
    <row r="277" spans="4:23" x14ac:dyDescent="0.2">
      <c r="D277" s="68"/>
      <c r="F277" s="84"/>
      <c r="G277" s="84"/>
      <c r="H277" s="84"/>
      <c r="I277" s="84"/>
      <c r="J277" s="84"/>
      <c r="K277" s="84"/>
      <c r="N277" s="83"/>
      <c r="O277" s="83"/>
      <c r="P277" s="83"/>
      <c r="Q277" s="83"/>
      <c r="R277" s="83"/>
      <c r="S277" s="83"/>
      <c r="V277" s="83"/>
      <c r="W277" s="83"/>
    </row>
    <row r="278" spans="4:23" x14ac:dyDescent="0.2">
      <c r="D278" s="68"/>
      <c r="F278" s="84"/>
      <c r="G278" s="84"/>
      <c r="H278" s="84"/>
      <c r="I278" s="84"/>
      <c r="J278" s="84"/>
      <c r="K278" s="84"/>
      <c r="N278" s="83"/>
      <c r="O278" s="83"/>
      <c r="P278" s="83"/>
      <c r="Q278" s="83"/>
      <c r="R278" s="83"/>
      <c r="S278" s="83"/>
      <c r="V278" s="83"/>
      <c r="W278" s="83"/>
    </row>
    <row r="279" spans="4:23" x14ac:dyDescent="0.2">
      <c r="D279" s="68"/>
      <c r="F279" s="84"/>
      <c r="G279" s="84"/>
      <c r="H279" s="84"/>
      <c r="I279" s="84"/>
      <c r="J279" s="84"/>
      <c r="K279" s="84"/>
      <c r="N279" s="83"/>
      <c r="O279" s="83"/>
      <c r="P279" s="83"/>
      <c r="Q279" s="83"/>
      <c r="R279" s="83"/>
      <c r="S279" s="83"/>
      <c r="V279" s="83"/>
      <c r="W279" s="83"/>
    </row>
    <row r="280" spans="4:23" x14ac:dyDescent="0.2">
      <c r="D280" s="68"/>
      <c r="F280" s="84"/>
      <c r="G280" s="84"/>
      <c r="H280" s="84"/>
      <c r="I280" s="84"/>
      <c r="J280" s="84"/>
      <c r="K280" s="84"/>
      <c r="N280" s="83"/>
      <c r="O280" s="83"/>
      <c r="P280" s="83"/>
      <c r="Q280" s="83"/>
      <c r="R280" s="83"/>
      <c r="S280" s="83"/>
      <c r="V280" s="83"/>
      <c r="W280" s="83"/>
    </row>
    <row r="281" spans="4:23" x14ac:dyDescent="0.2">
      <c r="D281" s="68"/>
      <c r="F281" s="84"/>
      <c r="G281" s="84"/>
      <c r="H281" s="84"/>
      <c r="I281" s="84"/>
      <c r="J281" s="84"/>
      <c r="K281" s="84"/>
      <c r="N281" s="83"/>
      <c r="O281" s="83"/>
      <c r="P281" s="83"/>
      <c r="Q281" s="83"/>
      <c r="R281" s="83"/>
      <c r="S281" s="83"/>
      <c r="V281" s="83"/>
      <c r="W281" s="83"/>
    </row>
    <row r="282" spans="4:23" x14ac:dyDescent="0.2">
      <c r="D282" s="68"/>
      <c r="F282" s="84"/>
      <c r="G282" s="84"/>
      <c r="H282" s="84"/>
      <c r="I282" s="84"/>
      <c r="J282" s="84"/>
      <c r="K282" s="84"/>
      <c r="N282" s="83"/>
      <c r="O282" s="83"/>
      <c r="P282" s="83"/>
      <c r="Q282" s="83"/>
      <c r="R282" s="83"/>
      <c r="S282" s="83"/>
      <c r="V282" s="83"/>
      <c r="W282" s="83"/>
    </row>
    <row r="283" spans="4:23" x14ac:dyDescent="0.2">
      <c r="D283" s="68"/>
      <c r="F283" s="84"/>
      <c r="G283" s="84"/>
      <c r="H283" s="84"/>
      <c r="I283" s="84"/>
      <c r="J283" s="84"/>
      <c r="K283" s="84"/>
      <c r="N283" s="83"/>
      <c r="O283" s="83"/>
      <c r="P283" s="83"/>
      <c r="Q283" s="83"/>
      <c r="R283" s="83"/>
      <c r="S283" s="83"/>
      <c r="V283" s="83"/>
      <c r="W283" s="83"/>
    </row>
    <row r="284" spans="4:23" x14ac:dyDescent="0.2">
      <c r="D284" s="68"/>
      <c r="F284" s="84"/>
      <c r="G284" s="84"/>
      <c r="H284" s="84"/>
      <c r="I284" s="84"/>
      <c r="J284" s="84"/>
      <c r="K284" s="84"/>
      <c r="N284" s="83"/>
      <c r="O284" s="83"/>
      <c r="P284" s="83"/>
      <c r="Q284" s="83"/>
      <c r="R284" s="83"/>
      <c r="S284" s="83"/>
      <c r="V284" s="83"/>
      <c r="W284" s="83"/>
    </row>
    <row r="285" spans="4:23" x14ac:dyDescent="0.2">
      <c r="D285" s="68"/>
      <c r="F285" s="84"/>
      <c r="G285" s="84"/>
      <c r="H285" s="84"/>
      <c r="I285" s="84"/>
      <c r="J285" s="84"/>
      <c r="K285" s="84"/>
      <c r="N285" s="83"/>
      <c r="O285" s="83"/>
      <c r="P285" s="83"/>
      <c r="Q285" s="83"/>
      <c r="R285" s="83"/>
      <c r="S285" s="83"/>
      <c r="V285" s="83"/>
      <c r="W285" s="83"/>
    </row>
    <row r="286" spans="4:23" x14ac:dyDescent="0.2">
      <c r="D286" s="68"/>
      <c r="F286" s="84"/>
      <c r="G286" s="84"/>
      <c r="H286" s="84"/>
      <c r="I286" s="84"/>
      <c r="J286" s="84"/>
      <c r="K286" s="84"/>
      <c r="N286" s="83"/>
      <c r="O286" s="83"/>
      <c r="P286" s="83"/>
      <c r="Q286" s="83"/>
      <c r="R286" s="83"/>
      <c r="S286" s="83"/>
      <c r="V286" s="83"/>
      <c r="W286" s="83"/>
    </row>
    <row r="287" spans="4:23" x14ac:dyDescent="0.2">
      <c r="D287" s="68"/>
      <c r="F287" s="84"/>
      <c r="G287" s="84"/>
      <c r="H287" s="84"/>
      <c r="I287" s="84"/>
      <c r="J287" s="84"/>
      <c r="K287" s="84"/>
      <c r="N287" s="83"/>
      <c r="O287" s="83"/>
      <c r="P287" s="83"/>
      <c r="Q287" s="83"/>
      <c r="R287" s="83"/>
      <c r="S287" s="83"/>
      <c r="V287" s="83"/>
      <c r="W287" s="83"/>
    </row>
    <row r="288" spans="4:23" x14ac:dyDescent="0.2">
      <c r="D288" s="68"/>
      <c r="F288" s="84"/>
      <c r="G288" s="84"/>
      <c r="H288" s="84"/>
      <c r="I288" s="84"/>
      <c r="J288" s="84"/>
      <c r="K288" s="84"/>
      <c r="N288" s="83"/>
      <c r="O288" s="83"/>
      <c r="P288" s="83"/>
      <c r="Q288" s="83"/>
      <c r="R288" s="83"/>
      <c r="S288" s="83"/>
      <c r="V288" s="83"/>
      <c r="W288" s="83"/>
    </row>
    <row r="289" spans="4:23" x14ac:dyDescent="0.2">
      <c r="D289" s="68"/>
      <c r="F289" s="84"/>
      <c r="G289" s="84"/>
      <c r="H289" s="84"/>
      <c r="I289" s="84"/>
      <c r="J289" s="84"/>
      <c r="K289" s="84"/>
      <c r="N289" s="83"/>
      <c r="O289" s="83"/>
      <c r="P289" s="83"/>
      <c r="Q289" s="83"/>
      <c r="R289" s="83"/>
      <c r="S289" s="83"/>
      <c r="V289" s="83"/>
      <c r="W289" s="83"/>
    </row>
    <row r="290" spans="4:23" x14ac:dyDescent="0.2">
      <c r="D290" s="68"/>
      <c r="F290" s="84"/>
      <c r="G290" s="84"/>
      <c r="H290" s="84"/>
      <c r="I290" s="84"/>
      <c r="J290" s="84"/>
      <c r="K290" s="84"/>
      <c r="N290" s="83"/>
      <c r="O290" s="83"/>
      <c r="P290" s="83"/>
      <c r="Q290" s="83"/>
      <c r="R290" s="83"/>
      <c r="S290" s="83"/>
      <c r="V290" s="83"/>
      <c r="W290" s="83"/>
    </row>
    <row r="291" spans="4:23" x14ac:dyDescent="0.2">
      <c r="D291" s="68"/>
      <c r="F291" s="84"/>
      <c r="G291" s="84"/>
      <c r="H291" s="84"/>
      <c r="I291" s="84"/>
      <c r="J291" s="84"/>
      <c r="K291" s="84"/>
      <c r="N291" s="83"/>
      <c r="O291" s="83"/>
      <c r="P291" s="83"/>
      <c r="Q291" s="83"/>
      <c r="R291" s="83"/>
      <c r="S291" s="83"/>
      <c r="V291" s="83"/>
      <c r="W291" s="83"/>
    </row>
    <row r="292" spans="4:23" x14ac:dyDescent="0.2">
      <c r="D292" s="68"/>
      <c r="F292" s="84"/>
      <c r="G292" s="84"/>
      <c r="H292" s="84"/>
      <c r="I292" s="84"/>
      <c r="J292" s="84"/>
      <c r="K292" s="84"/>
      <c r="N292" s="83"/>
      <c r="O292" s="83"/>
      <c r="P292" s="83"/>
      <c r="Q292" s="83"/>
      <c r="R292" s="83"/>
      <c r="S292" s="83"/>
      <c r="V292" s="83"/>
      <c r="W292" s="83"/>
    </row>
    <row r="293" spans="4:23" x14ac:dyDescent="0.2">
      <c r="D293" s="68"/>
      <c r="F293" s="84"/>
      <c r="G293" s="84"/>
      <c r="H293" s="84"/>
      <c r="I293" s="84"/>
      <c r="J293" s="84"/>
      <c r="K293" s="84"/>
      <c r="N293" s="83"/>
      <c r="O293" s="83"/>
      <c r="P293" s="83"/>
      <c r="Q293" s="83"/>
      <c r="R293" s="83"/>
      <c r="S293" s="83"/>
      <c r="V293" s="83"/>
      <c r="W293" s="83"/>
    </row>
    <row r="294" spans="4:23" x14ac:dyDescent="0.2">
      <c r="D294" s="68"/>
      <c r="F294" s="84"/>
      <c r="G294" s="84"/>
      <c r="H294" s="84"/>
      <c r="I294" s="84"/>
      <c r="J294" s="84"/>
      <c r="K294" s="84"/>
      <c r="N294" s="83"/>
      <c r="O294" s="83"/>
      <c r="P294" s="83"/>
      <c r="Q294" s="83"/>
      <c r="R294" s="83"/>
      <c r="S294" s="83"/>
      <c r="V294" s="83"/>
      <c r="W294" s="83"/>
    </row>
    <row r="295" spans="4:23" x14ac:dyDescent="0.2">
      <c r="D295" s="68"/>
      <c r="F295" s="84"/>
      <c r="G295" s="84"/>
      <c r="H295" s="84"/>
      <c r="I295" s="84"/>
      <c r="J295" s="84"/>
      <c r="K295" s="84"/>
      <c r="N295" s="83"/>
      <c r="O295" s="83"/>
      <c r="P295" s="83"/>
      <c r="Q295" s="83"/>
      <c r="R295" s="83"/>
      <c r="S295" s="83"/>
      <c r="V295" s="83"/>
      <c r="W295" s="83"/>
    </row>
    <row r="296" spans="4:23" x14ac:dyDescent="0.2">
      <c r="D296" s="68"/>
      <c r="F296" s="84"/>
      <c r="G296" s="84"/>
      <c r="H296" s="84"/>
      <c r="I296" s="84"/>
      <c r="J296" s="84"/>
      <c r="K296" s="84"/>
      <c r="N296" s="83"/>
      <c r="O296" s="83"/>
      <c r="P296" s="83"/>
      <c r="Q296" s="83"/>
      <c r="R296" s="83"/>
      <c r="S296" s="83"/>
      <c r="V296" s="83"/>
      <c r="W296" s="83"/>
    </row>
    <row r="297" spans="4:23" x14ac:dyDescent="0.2">
      <c r="D297" s="68"/>
      <c r="F297" s="84"/>
      <c r="G297" s="84"/>
      <c r="H297" s="84"/>
      <c r="I297" s="84"/>
      <c r="J297" s="84"/>
      <c r="K297" s="84"/>
      <c r="N297" s="83"/>
      <c r="O297" s="83"/>
      <c r="P297" s="83"/>
      <c r="Q297" s="83"/>
      <c r="R297" s="83"/>
      <c r="S297" s="83"/>
      <c r="V297" s="83"/>
      <c r="W297" s="83"/>
    </row>
    <row r="298" spans="4:23" x14ac:dyDescent="0.2">
      <c r="D298" s="68"/>
      <c r="F298" s="84"/>
      <c r="G298" s="84"/>
      <c r="H298" s="84"/>
      <c r="I298" s="84"/>
      <c r="J298" s="84"/>
      <c r="K298" s="84"/>
      <c r="N298" s="83"/>
      <c r="O298" s="83"/>
      <c r="P298" s="83"/>
      <c r="Q298" s="83"/>
      <c r="R298" s="83"/>
      <c r="S298" s="83"/>
      <c r="V298" s="83"/>
      <c r="W298" s="83"/>
    </row>
    <row r="299" spans="4:23" x14ac:dyDescent="0.2">
      <c r="D299" s="68"/>
      <c r="F299" s="84"/>
      <c r="G299" s="84"/>
      <c r="H299" s="84"/>
      <c r="I299" s="84"/>
      <c r="J299" s="84"/>
      <c r="K299" s="84"/>
      <c r="N299" s="83"/>
      <c r="O299" s="83"/>
      <c r="P299" s="83"/>
      <c r="Q299" s="83"/>
      <c r="R299" s="83"/>
      <c r="S299" s="83"/>
      <c r="V299" s="83"/>
      <c r="W299" s="83"/>
    </row>
    <row r="300" spans="4:23" x14ac:dyDescent="0.2">
      <c r="D300" s="68"/>
      <c r="F300" s="84"/>
      <c r="G300" s="84"/>
      <c r="H300" s="84"/>
      <c r="I300" s="84"/>
      <c r="J300" s="84"/>
      <c r="K300" s="84"/>
      <c r="N300" s="83"/>
      <c r="O300" s="83"/>
      <c r="P300" s="83"/>
      <c r="Q300" s="83"/>
      <c r="R300" s="83"/>
      <c r="S300" s="83"/>
      <c r="V300" s="83"/>
      <c r="W300" s="83"/>
    </row>
    <row r="301" spans="4:23" x14ac:dyDescent="0.2">
      <c r="D301" s="68"/>
      <c r="F301" s="84"/>
      <c r="G301" s="84"/>
      <c r="H301" s="84"/>
      <c r="I301" s="84"/>
      <c r="J301" s="84"/>
      <c r="K301" s="84"/>
      <c r="N301" s="83"/>
      <c r="O301" s="83"/>
      <c r="P301" s="83"/>
      <c r="Q301" s="83"/>
      <c r="R301" s="83"/>
      <c r="S301" s="83"/>
      <c r="V301" s="83"/>
      <c r="W301" s="83"/>
    </row>
    <row r="302" spans="4:23" x14ac:dyDescent="0.2">
      <c r="D302" s="68"/>
      <c r="F302" s="84"/>
      <c r="G302" s="84"/>
      <c r="H302" s="84"/>
      <c r="I302" s="84"/>
      <c r="J302" s="84"/>
      <c r="K302" s="84"/>
      <c r="N302" s="83"/>
      <c r="O302" s="83"/>
      <c r="P302" s="83"/>
      <c r="Q302" s="83"/>
      <c r="R302" s="83"/>
      <c r="S302" s="83"/>
      <c r="V302" s="83"/>
      <c r="W302" s="83"/>
    </row>
    <row r="303" spans="4:23" x14ac:dyDescent="0.2">
      <c r="D303" s="68"/>
      <c r="F303" s="84"/>
      <c r="G303" s="84"/>
      <c r="H303" s="84"/>
      <c r="I303" s="84"/>
      <c r="J303" s="84"/>
      <c r="K303" s="84"/>
      <c r="N303" s="83"/>
      <c r="O303" s="83"/>
      <c r="P303" s="83"/>
      <c r="Q303" s="83"/>
      <c r="R303" s="83"/>
      <c r="S303" s="83"/>
      <c r="V303" s="83"/>
      <c r="W303" s="83"/>
    </row>
    <row r="304" spans="4:23" x14ac:dyDescent="0.2">
      <c r="D304" s="68"/>
      <c r="F304" s="84"/>
      <c r="G304" s="84"/>
      <c r="H304" s="84"/>
      <c r="I304" s="84"/>
      <c r="J304" s="84"/>
      <c r="K304" s="84"/>
      <c r="N304" s="83"/>
      <c r="O304" s="83"/>
      <c r="P304" s="83"/>
      <c r="Q304" s="83"/>
      <c r="R304" s="83"/>
      <c r="S304" s="83"/>
      <c r="V304" s="83"/>
      <c r="W304" s="83"/>
    </row>
    <row r="305" spans="4:23" x14ac:dyDescent="0.2">
      <c r="D305" s="68"/>
      <c r="F305" s="84"/>
      <c r="G305" s="84"/>
      <c r="H305" s="84"/>
      <c r="I305" s="84"/>
      <c r="J305" s="84"/>
      <c r="K305" s="84"/>
      <c r="N305" s="83"/>
      <c r="O305" s="83"/>
      <c r="P305" s="83"/>
      <c r="Q305" s="83"/>
      <c r="R305" s="83"/>
      <c r="S305" s="83"/>
      <c r="V305" s="83"/>
      <c r="W305" s="83"/>
    </row>
    <row r="306" spans="4:23" x14ac:dyDescent="0.2">
      <c r="D306" s="68"/>
      <c r="F306" s="84"/>
      <c r="G306" s="84"/>
      <c r="H306" s="84"/>
      <c r="I306" s="84"/>
      <c r="J306" s="84"/>
      <c r="K306" s="84"/>
      <c r="N306" s="83"/>
      <c r="O306" s="83"/>
      <c r="P306" s="83"/>
      <c r="Q306" s="83"/>
      <c r="R306" s="83"/>
      <c r="S306" s="83"/>
      <c r="V306" s="83"/>
      <c r="W306" s="83"/>
    </row>
  </sheetData>
  <sheetProtection selectLockedCells="1" selectUnlockedCells="1"/>
  <mergeCells count="11">
    <mergeCell ref="P5:S5"/>
    <mergeCell ref="Q6:S6"/>
    <mergeCell ref="T5:W5"/>
    <mergeCell ref="U6:W6"/>
    <mergeCell ref="B6:C7"/>
    <mergeCell ref="E6:G6"/>
    <mergeCell ref="I6:K6"/>
    <mergeCell ref="M6:O6"/>
    <mergeCell ref="D5:G5"/>
    <mergeCell ref="H5:K5"/>
    <mergeCell ref="L5:O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4" firstPageNumber="0" fitToHeight="0" orientation="landscape" horizontalDpi="300" verticalDpi="300" r:id="rId1"/>
  <headerFooter alignWithMargins="0">
    <oddFooter>&amp;CStránka &amp;P&amp;R&amp;A</oddFooter>
  </headerFooter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sqref="A1:F1"/>
    </sheetView>
  </sheetViews>
  <sheetFormatPr defaultColWidth="19.42578125" defaultRowHeight="12.75" x14ac:dyDescent="0.2"/>
  <cols>
    <col min="1" max="1" width="34.28515625" style="124" customWidth="1"/>
    <col min="2" max="3" width="18.7109375" style="124" customWidth="1"/>
    <col min="4" max="4" width="19.42578125" style="125"/>
    <col min="5" max="5" width="24.42578125" style="125" bestFit="1" customWidth="1"/>
    <col min="6" max="6" width="24.5703125" style="125" customWidth="1"/>
    <col min="7" max="252" width="9.140625" style="124" customWidth="1"/>
    <col min="253" max="253" width="34.28515625" style="124" customWidth="1"/>
    <col min="254" max="255" width="18.7109375" style="124" customWidth="1"/>
    <col min="256" max="16384" width="19.42578125" style="124"/>
  </cols>
  <sheetData>
    <row r="1" spans="1:6" ht="15.75" customHeight="1" x14ac:dyDescent="0.25">
      <c r="A1" s="871" t="s">
        <v>392</v>
      </c>
      <c r="B1" s="871"/>
      <c r="C1" s="871"/>
      <c r="D1" s="871"/>
      <c r="E1" s="871"/>
      <c r="F1" s="871"/>
    </row>
    <row r="3" spans="1:6" x14ac:dyDescent="0.2">
      <c r="A3" s="126"/>
      <c r="B3" s="127" t="s">
        <v>0</v>
      </c>
      <c r="C3" s="127" t="s">
        <v>1</v>
      </c>
      <c r="D3" s="127" t="s">
        <v>2</v>
      </c>
      <c r="E3" s="127" t="s">
        <v>391</v>
      </c>
      <c r="F3" s="127" t="s">
        <v>387</v>
      </c>
    </row>
    <row r="4" spans="1:6" ht="15.75" x14ac:dyDescent="0.25">
      <c r="A4" s="128" t="s">
        <v>377</v>
      </c>
      <c r="B4" s="129">
        <f>'pomocná tabuľka - príjmy 2013'!B3</f>
        <v>10611235.030000001</v>
      </c>
      <c r="C4" s="129">
        <f>'pomocná tabuľka - príjmy 2013'!C3</f>
        <v>10916798.300000001</v>
      </c>
      <c r="D4" s="130">
        <f>'pomocná tabuľka - príjmy 2013'!D3</f>
        <v>11688460</v>
      </c>
      <c r="E4" s="130">
        <f>'pomocná tabuľka - príjmy 2013'!E3</f>
        <v>11192555</v>
      </c>
      <c r="F4" s="130">
        <f>'pomocná tabuľka - príjmy 2013'!F3</f>
        <v>11690737</v>
      </c>
    </row>
    <row r="5" spans="1:6" ht="15.75" x14ac:dyDescent="0.25">
      <c r="A5" s="128" t="s">
        <v>378</v>
      </c>
      <c r="B5" s="129" t="e">
        <f>'pomocná tabuľka - výdavky 2013'!E8</f>
        <v>#REF!</v>
      </c>
      <c r="C5" s="129">
        <v>10615926</v>
      </c>
      <c r="D5" s="130" t="e">
        <f>'pomocná tabuľka - výdavky 2013'!M8</f>
        <v>#REF!</v>
      </c>
      <c r="E5" s="130">
        <f>'pomocná tabuľka - výdavky 2013'!Q8</f>
        <v>10730799.140000001</v>
      </c>
      <c r="F5" s="130" t="e">
        <f>'pomocná tabuľka - výdavky 2013'!U8</f>
        <v>#REF!</v>
      </c>
    </row>
    <row r="6" spans="1:6" ht="15.75" x14ac:dyDescent="0.25">
      <c r="A6" s="128" t="s">
        <v>379</v>
      </c>
      <c r="B6" s="129" t="e">
        <f>B4-B5</f>
        <v>#REF!</v>
      </c>
      <c r="C6" s="129">
        <f>C4-C5</f>
        <v>300872.30000000075</v>
      </c>
      <c r="D6" s="130" t="e">
        <f>D4-D5</f>
        <v>#REF!</v>
      </c>
      <c r="E6" s="130">
        <f>E4-E5</f>
        <v>461755.8599999994</v>
      </c>
      <c r="F6" s="130" t="e">
        <f>F4-F5</f>
        <v>#REF!</v>
      </c>
    </row>
    <row r="7" spans="1:6" ht="15.75" x14ac:dyDescent="0.25">
      <c r="A7" s="128"/>
      <c r="B7" s="129"/>
      <c r="C7" s="129"/>
      <c r="D7" s="130"/>
      <c r="E7" s="130"/>
      <c r="F7" s="130"/>
    </row>
    <row r="8" spans="1:6" ht="15.75" x14ac:dyDescent="0.25">
      <c r="A8" s="128" t="s">
        <v>380</v>
      </c>
      <c r="B8" s="129">
        <f>'pomocná tabuľka - príjmy 2013'!B112</f>
        <v>761844.80999999994</v>
      </c>
      <c r="C8" s="129">
        <f>'pomocná tabuľka - príjmy 2013'!C112</f>
        <v>828632.72</v>
      </c>
      <c r="D8" s="130">
        <f>'pomocná tabuľka - príjmy 2013'!D112</f>
        <v>3640369</v>
      </c>
      <c r="E8" s="130">
        <f>'pomocná tabuľka - príjmy 2013'!E112</f>
        <v>735941</v>
      </c>
      <c r="F8" s="130">
        <f>'pomocná tabuľka - príjmy 2013'!F112</f>
        <v>4291701</v>
      </c>
    </row>
    <row r="9" spans="1:6" ht="15.75" x14ac:dyDescent="0.25">
      <c r="A9" s="128" t="s">
        <v>381</v>
      </c>
      <c r="B9" s="129">
        <v>1349332</v>
      </c>
      <c r="C9" s="129">
        <v>785108</v>
      </c>
      <c r="D9" s="130" t="e">
        <f>'pomocná tabuľka - výdavky 2013'!N8</f>
        <v>#REF!</v>
      </c>
      <c r="E9" s="130">
        <f>'pomocná tabuľka - výdavky 2013'!R8</f>
        <v>957999</v>
      </c>
      <c r="F9" s="130" t="e">
        <f>'pomocná tabuľka - výdavky 2013'!V8</f>
        <v>#REF!</v>
      </c>
    </row>
    <row r="10" spans="1:6" ht="15.75" x14ac:dyDescent="0.25">
      <c r="A10" s="128" t="s">
        <v>379</v>
      </c>
      <c r="B10" s="129">
        <f>B8-B9</f>
        <v>-587487.19000000006</v>
      </c>
      <c r="C10" s="129">
        <f>C8-C9</f>
        <v>43524.719999999972</v>
      </c>
      <c r="D10" s="130" t="e">
        <f>D8-D9</f>
        <v>#REF!</v>
      </c>
      <c r="E10" s="130">
        <f>E8-E9</f>
        <v>-222058</v>
      </c>
      <c r="F10" s="130" t="e">
        <f>F8-F9</f>
        <v>#REF!</v>
      </c>
    </row>
    <row r="11" spans="1:6" ht="15.75" x14ac:dyDescent="0.25">
      <c r="A11" s="128"/>
      <c r="B11" s="129"/>
      <c r="C11" s="129"/>
      <c r="D11" s="130"/>
      <c r="E11" s="130"/>
      <c r="F11" s="130"/>
    </row>
    <row r="12" spans="1:6" ht="15.75" x14ac:dyDescent="0.25">
      <c r="A12" s="128" t="s">
        <v>127</v>
      </c>
      <c r="B12" s="129">
        <f>'pomocná tabuľka - príjmy 2013'!B129</f>
        <v>1094060.6099999999</v>
      </c>
      <c r="C12" s="129">
        <f>'pomocná tabuľka - príjmy 2013'!C129</f>
        <v>353398.41</v>
      </c>
      <c r="D12" s="130">
        <f>'pomocná tabuľka - príjmy 2013'!D129</f>
        <v>574727</v>
      </c>
      <c r="E12" s="130">
        <f>'pomocná tabuľka - príjmy 2013'!E129</f>
        <v>574727</v>
      </c>
      <c r="F12" s="130">
        <f>'pomocná tabuľka - príjmy 2013'!F129</f>
        <v>476000</v>
      </c>
    </row>
    <row r="13" spans="1:6" ht="15.75" x14ac:dyDescent="0.25">
      <c r="A13" s="128" t="s">
        <v>382</v>
      </c>
      <c r="B13" s="129">
        <v>320596</v>
      </c>
      <c r="C13" s="129" t="e">
        <f>'pomocná tabuľka - výdavky 2013'!K8</f>
        <v>#REF!</v>
      </c>
      <c r="D13" s="130" t="e">
        <f>'pomocná tabuľka - výdavky 2013'!O8</f>
        <v>#REF!</v>
      </c>
      <c r="E13" s="130">
        <f>'pomocná tabuľka - výdavky 2013'!S8</f>
        <v>654683.57999999996</v>
      </c>
      <c r="F13" s="130" t="e">
        <f>'pomocná tabuľka - výdavky 2013'!W8</f>
        <v>#REF!</v>
      </c>
    </row>
    <row r="14" spans="1:6" ht="15.75" x14ac:dyDescent="0.25">
      <c r="A14" s="131" t="s">
        <v>379</v>
      </c>
      <c r="B14" s="132">
        <f>B12-B13</f>
        <v>773464.60999999987</v>
      </c>
      <c r="C14" s="132" t="e">
        <f>C12-C13</f>
        <v>#REF!</v>
      </c>
      <c r="D14" s="133" t="e">
        <f>D12-D13</f>
        <v>#REF!</v>
      </c>
      <c r="E14" s="133">
        <f>E12-E13</f>
        <v>-79956.579999999958</v>
      </c>
      <c r="F14" s="133" t="e">
        <f>F12-F13</f>
        <v>#REF!</v>
      </c>
    </row>
    <row r="15" spans="1:6" x14ac:dyDescent="0.2">
      <c r="A15" s="134"/>
      <c r="B15" s="125"/>
      <c r="C15" s="125"/>
      <c r="D15" s="135"/>
      <c r="E15" s="135"/>
      <c r="F15" s="135"/>
    </row>
    <row r="16" spans="1:6" ht="18" x14ac:dyDescent="0.25">
      <c r="A16" s="136" t="s">
        <v>130</v>
      </c>
      <c r="B16" s="137">
        <f t="shared" ref="B16:D17" si="0">B4+B8+B12</f>
        <v>12467140.450000001</v>
      </c>
      <c r="C16" s="137">
        <f t="shared" si="0"/>
        <v>12098829.430000002</v>
      </c>
      <c r="D16" s="138">
        <f t="shared" si="0"/>
        <v>15903556</v>
      </c>
      <c r="E16" s="138">
        <f>E4+E8+E12</f>
        <v>12503223</v>
      </c>
      <c r="F16" s="138">
        <f>F4+F8+F12</f>
        <v>16458438</v>
      </c>
    </row>
    <row r="17" spans="1:6" ht="18" x14ac:dyDescent="0.25">
      <c r="A17" s="139" t="s">
        <v>383</v>
      </c>
      <c r="B17" s="140" t="e">
        <f t="shared" si="0"/>
        <v>#REF!</v>
      </c>
      <c r="C17" s="140" t="e">
        <f t="shared" si="0"/>
        <v>#REF!</v>
      </c>
      <c r="D17" s="141" t="e">
        <f t="shared" si="0"/>
        <v>#REF!</v>
      </c>
      <c r="E17" s="141">
        <f>E5+E9+E13</f>
        <v>12343481.720000001</v>
      </c>
      <c r="F17" s="141" t="e">
        <f>F5+F9+F13</f>
        <v>#REF!</v>
      </c>
    </row>
    <row r="18" spans="1:6" ht="18" x14ac:dyDescent="0.25">
      <c r="A18" s="142" t="s">
        <v>384</v>
      </c>
      <c r="B18" s="143" t="e">
        <f>B16-B17</f>
        <v>#REF!</v>
      </c>
      <c r="C18" s="143" t="e">
        <f>C16-C17</f>
        <v>#REF!</v>
      </c>
      <c r="D18" s="144" t="e">
        <f>D16-D17</f>
        <v>#REF!</v>
      </c>
      <c r="E18" s="144">
        <f>E16-E17</f>
        <v>159741.27999999933</v>
      </c>
      <c r="F18" s="144" t="e">
        <f>F16-F17</f>
        <v>#REF!</v>
      </c>
    </row>
  </sheetData>
  <sheetProtection selectLockedCells="1" selectUnlockedCells="1"/>
  <mergeCells count="1">
    <mergeCell ref="A1:F1"/>
  </mergeCells>
  <phoneticPr fontId="0" type="noConversion"/>
  <pageMargins left="0.78749999999999998" right="0.78749999999999998" top="0.98402777777777772" bottom="0.98402777777777772" header="0.51180555555555551" footer="0.51180555555555551"/>
  <pageSetup paperSize="9" scale="91" firstPageNumber="0" fitToHeight="0" orientation="landscape" horizontalDpi="300" verticalDpi="30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sqref="A1:G1"/>
    </sheetView>
  </sheetViews>
  <sheetFormatPr defaultRowHeight="15.75" x14ac:dyDescent="0.25"/>
  <cols>
    <col min="1" max="1" width="10.28515625" style="511" customWidth="1"/>
    <col min="2" max="2" width="63.140625" style="511" bestFit="1" customWidth="1"/>
    <col min="3" max="5" width="17.7109375" style="511" customWidth="1"/>
    <col min="6" max="6" width="17.7109375" style="1" customWidth="1"/>
    <col min="7" max="7" width="17.7109375" customWidth="1"/>
  </cols>
  <sheetData>
    <row r="1" spans="1:7" ht="16.5" thickBot="1" x14ac:dyDescent="0.3">
      <c r="A1" s="872" t="s">
        <v>680</v>
      </c>
      <c r="B1" s="872"/>
      <c r="C1" s="872"/>
      <c r="D1" s="872"/>
      <c r="E1" s="872"/>
      <c r="F1" s="872"/>
      <c r="G1" s="872"/>
    </row>
    <row r="2" spans="1:7" s="694" customFormat="1" ht="54" customHeight="1" thickBot="1" x14ac:dyDescent="0.3">
      <c r="A2" s="695" t="s">
        <v>617</v>
      </c>
      <c r="B2" s="693" t="s">
        <v>381</v>
      </c>
      <c r="C2" s="724" t="s">
        <v>659</v>
      </c>
      <c r="D2" s="795" t="s">
        <v>704</v>
      </c>
      <c r="E2" s="795" t="s">
        <v>705</v>
      </c>
      <c r="F2" s="704" t="s">
        <v>706</v>
      </c>
      <c r="G2" s="705" t="s">
        <v>707</v>
      </c>
    </row>
    <row r="3" spans="1:7" x14ac:dyDescent="0.25">
      <c r="A3" s="696" t="s">
        <v>437</v>
      </c>
      <c r="B3" s="505" t="s">
        <v>443</v>
      </c>
      <c r="C3" s="626">
        <v>20000</v>
      </c>
      <c r="D3" s="703">
        <v>90000</v>
      </c>
      <c r="E3" s="703">
        <v>90000</v>
      </c>
      <c r="F3" s="703">
        <v>-25000</v>
      </c>
      <c r="G3" s="703">
        <f>E3+F3</f>
        <v>65000</v>
      </c>
    </row>
    <row r="4" spans="1:7" x14ac:dyDescent="0.25">
      <c r="A4" s="873" t="s">
        <v>596</v>
      </c>
      <c r="B4" s="505" t="s">
        <v>628</v>
      </c>
      <c r="C4" s="506">
        <v>13000</v>
      </c>
      <c r="D4" s="703">
        <v>4200</v>
      </c>
      <c r="E4" s="703">
        <v>4200</v>
      </c>
      <c r="F4" s="638"/>
      <c r="G4" s="703">
        <f t="shared" ref="G4:G34" si="0">E4+F4</f>
        <v>4200</v>
      </c>
    </row>
    <row r="5" spans="1:7" x14ac:dyDescent="0.25">
      <c r="A5" s="874"/>
      <c r="B5" s="505" t="s">
        <v>709</v>
      </c>
      <c r="C5" s="506"/>
      <c r="D5" s="703"/>
      <c r="E5" s="703">
        <v>4500</v>
      </c>
      <c r="F5" s="638"/>
      <c r="G5" s="703">
        <f t="shared" si="0"/>
        <v>4500</v>
      </c>
    </row>
    <row r="6" spans="1:7" x14ac:dyDescent="0.25">
      <c r="A6" s="875"/>
      <c r="B6" s="505" t="s">
        <v>627</v>
      </c>
      <c r="C6" s="506">
        <v>11100</v>
      </c>
      <c r="D6" s="703">
        <v>11100</v>
      </c>
      <c r="E6" s="703">
        <v>11100</v>
      </c>
      <c r="F6" s="638"/>
      <c r="G6" s="703">
        <f t="shared" si="0"/>
        <v>11100</v>
      </c>
    </row>
    <row r="7" spans="1:7" x14ac:dyDescent="0.25">
      <c r="A7" s="873" t="s">
        <v>597</v>
      </c>
      <c r="B7" s="505" t="s">
        <v>714</v>
      </c>
      <c r="C7" s="506"/>
      <c r="D7" s="703"/>
      <c r="E7" s="703"/>
      <c r="F7" s="638">
        <v>5600</v>
      </c>
      <c r="G7" s="703">
        <f t="shared" si="0"/>
        <v>5600</v>
      </c>
    </row>
    <row r="8" spans="1:7" x14ac:dyDescent="0.25">
      <c r="A8" s="875"/>
      <c r="B8" s="505" t="s">
        <v>438</v>
      </c>
      <c r="C8" s="506">
        <v>115000</v>
      </c>
      <c r="D8" s="703">
        <v>115000</v>
      </c>
      <c r="E8" s="703">
        <v>115000</v>
      </c>
      <c r="F8" s="638"/>
      <c r="G8" s="703">
        <f t="shared" si="0"/>
        <v>115000</v>
      </c>
    </row>
    <row r="9" spans="1:7" x14ac:dyDescent="0.25">
      <c r="A9" s="508" t="s">
        <v>454</v>
      </c>
      <c r="B9" s="505" t="s">
        <v>460</v>
      </c>
      <c r="C9" s="506">
        <v>100000</v>
      </c>
      <c r="D9" s="703">
        <v>100000</v>
      </c>
      <c r="E9" s="703">
        <v>100000</v>
      </c>
      <c r="F9" s="638">
        <v>-9000</v>
      </c>
      <c r="G9" s="703">
        <f t="shared" si="0"/>
        <v>91000</v>
      </c>
    </row>
    <row r="10" spans="1:7" x14ac:dyDescent="0.25">
      <c r="A10" s="873" t="s">
        <v>439</v>
      </c>
      <c r="B10" s="505" t="s">
        <v>592</v>
      </c>
      <c r="C10" s="506">
        <v>200000</v>
      </c>
      <c r="D10" s="703">
        <v>200000</v>
      </c>
      <c r="E10" s="703">
        <v>200000</v>
      </c>
      <c r="F10" s="638">
        <v>-50000</v>
      </c>
      <c r="G10" s="703">
        <f t="shared" si="0"/>
        <v>150000</v>
      </c>
    </row>
    <row r="11" spans="1:7" x14ac:dyDescent="0.25">
      <c r="A11" s="875"/>
      <c r="B11" s="505" t="s">
        <v>615</v>
      </c>
      <c r="C11" s="506">
        <v>2391000</v>
      </c>
      <c r="D11" s="703">
        <v>0</v>
      </c>
      <c r="E11" s="703">
        <v>0</v>
      </c>
      <c r="F11" s="638"/>
      <c r="G11" s="703">
        <f t="shared" si="0"/>
        <v>0</v>
      </c>
    </row>
    <row r="12" spans="1:7" ht="33" customHeight="1" x14ac:dyDescent="0.25">
      <c r="A12" s="873" t="s">
        <v>563</v>
      </c>
      <c r="B12" s="756" t="s">
        <v>687</v>
      </c>
      <c r="C12" s="698"/>
      <c r="D12" s="703">
        <v>20000</v>
      </c>
      <c r="E12" s="703">
        <v>11681</v>
      </c>
      <c r="F12" s="638"/>
      <c r="G12" s="842">
        <f t="shared" si="0"/>
        <v>11681</v>
      </c>
    </row>
    <row r="13" spans="1:7" x14ac:dyDescent="0.25">
      <c r="A13" s="874"/>
      <c r="B13" s="507" t="s">
        <v>686</v>
      </c>
      <c r="C13" s="698"/>
      <c r="D13" s="703">
        <v>60000</v>
      </c>
      <c r="E13" s="703">
        <v>60000</v>
      </c>
      <c r="F13" s="638">
        <v>-3300</v>
      </c>
      <c r="G13" s="842">
        <f t="shared" si="0"/>
        <v>56700</v>
      </c>
    </row>
    <row r="14" spans="1:7" x14ac:dyDescent="0.25">
      <c r="A14" s="874"/>
      <c r="B14" s="507" t="s">
        <v>712</v>
      </c>
      <c r="C14" s="698"/>
      <c r="D14" s="703"/>
      <c r="E14" s="703">
        <v>15046</v>
      </c>
      <c r="F14" s="638"/>
      <c r="G14" s="842">
        <f t="shared" si="0"/>
        <v>15046</v>
      </c>
    </row>
    <row r="15" spans="1:7" x14ac:dyDescent="0.25">
      <c r="A15" s="874"/>
      <c r="B15" s="507" t="s">
        <v>685</v>
      </c>
      <c r="C15" s="698"/>
      <c r="D15" s="703">
        <v>9240</v>
      </c>
      <c r="E15" s="703">
        <v>9240</v>
      </c>
      <c r="F15" s="638"/>
      <c r="G15" s="842">
        <f t="shared" si="0"/>
        <v>9240</v>
      </c>
    </row>
    <row r="16" spans="1:7" x14ac:dyDescent="0.25">
      <c r="A16" s="874"/>
      <c r="B16" s="507" t="s">
        <v>721</v>
      </c>
      <c r="C16" s="698"/>
      <c r="D16" s="703"/>
      <c r="E16" s="703"/>
      <c r="F16" s="638">
        <v>3430</v>
      </c>
      <c r="G16" s="842">
        <f t="shared" si="0"/>
        <v>3430</v>
      </c>
    </row>
    <row r="17" spans="1:7" x14ac:dyDescent="0.25">
      <c r="A17" s="874"/>
      <c r="B17" s="507" t="s">
        <v>713</v>
      </c>
      <c r="C17" s="698"/>
      <c r="D17" s="703"/>
      <c r="E17" s="703"/>
      <c r="F17" s="638">
        <v>84845</v>
      </c>
      <c r="G17" s="842">
        <f t="shared" si="0"/>
        <v>84845</v>
      </c>
    </row>
    <row r="18" spans="1:7" x14ac:dyDescent="0.25">
      <c r="A18" s="874"/>
      <c r="B18" s="507" t="s">
        <v>684</v>
      </c>
      <c r="C18" s="698">
        <v>100000</v>
      </c>
      <c r="D18" s="703">
        <v>10760</v>
      </c>
      <c r="E18" s="703">
        <v>4033</v>
      </c>
      <c r="F18" s="638">
        <v>-4033</v>
      </c>
      <c r="G18" s="703">
        <f t="shared" si="0"/>
        <v>0</v>
      </c>
    </row>
    <row r="19" spans="1:7" x14ac:dyDescent="0.25">
      <c r="A19" s="874"/>
      <c r="B19" s="507" t="s">
        <v>671</v>
      </c>
      <c r="C19" s="698">
        <v>6879</v>
      </c>
      <c r="D19" s="703">
        <v>6879</v>
      </c>
      <c r="E19" s="703">
        <v>6879</v>
      </c>
      <c r="F19" s="638"/>
      <c r="G19" s="703">
        <f t="shared" si="0"/>
        <v>6879</v>
      </c>
    </row>
    <row r="20" spans="1:7" x14ac:dyDescent="0.25">
      <c r="A20" s="875"/>
      <c r="B20" s="507" t="s">
        <v>666</v>
      </c>
      <c r="C20" s="698"/>
      <c r="D20" s="703">
        <v>260000</v>
      </c>
      <c r="E20" s="703">
        <v>260000</v>
      </c>
      <c r="F20" s="638">
        <v>-260000</v>
      </c>
      <c r="G20" s="703">
        <f t="shared" si="0"/>
        <v>0</v>
      </c>
    </row>
    <row r="21" spans="1:7" x14ac:dyDescent="0.25">
      <c r="A21" s="873" t="s">
        <v>444</v>
      </c>
      <c r="B21" s="505" t="s">
        <v>593</v>
      </c>
      <c r="C21" s="506">
        <v>1075000</v>
      </c>
      <c r="D21" s="703">
        <v>1075000</v>
      </c>
      <c r="E21" s="703">
        <v>1075000</v>
      </c>
      <c r="F21" s="638">
        <v>-1075000</v>
      </c>
      <c r="G21" s="703">
        <f t="shared" si="0"/>
        <v>0</v>
      </c>
    </row>
    <row r="22" spans="1:7" x14ac:dyDescent="0.25">
      <c r="A22" s="874"/>
      <c r="B22" s="505" t="s">
        <v>708</v>
      </c>
      <c r="C22" s="506"/>
      <c r="D22" s="703"/>
      <c r="E22" s="703">
        <v>2600</v>
      </c>
      <c r="F22" s="638">
        <v>600</v>
      </c>
      <c r="G22" s="703">
        <f t="shared" si="0"/>
        <v>3200</v>
      </c>
    </row>
    <row r="23" spans="1:7" x14ac:dyDescent="0.25">
      <c r="A23" s="875"/>
      <c r="B23" s="505" t="s">
        <v>644</v>
      </c>
      <c r="C23" s="506">
        <v>20000</v>
      </c>
      <c r="D23" s="703">
        <v>17000</v>
      </c>
      <c r="E23" s="703">
        <v>17000</v>
      </c>
      <c r="F23" s="638"/>
      <c r="G23" s="703">
        <f t="shared" si="0"/>
        <v>17000</v>
      </c>
    </row>
    <row r="24" spans="1:7" x14ac:dyDescent="0.25">
      <c r="A24" s="873" t="s">
        <v>564</v>
      </c>
      <c r="B24" s="507" t="s">
        <v>480</v>
      </c>
      <c r="C24" s="506">
        <v>1970000</v>
      </c>
      <c r="D24" s="703">
        <v>2470000</v>
      </c>
      <c r="E24" s="703">
        <v>2470000</v>
      </c>
      <c r="F24" s="638"/>
      <c r="G24" s="703">
        <f t="shared" si="0"/>
        <v>2470000</v>
      </c>
    </row>
    <row r="25" spans="1:7" x14ac:dyDescent="0.25">
      <c r="A25" s="875"/>
      <c r="B25" s="507" t="s">
        <v>616</v>
      </c>
      <c r="C25" s="506">
        <v>62000</v>
      </c>
      <c r="D25" s="703">
        <v>62000</v>
      </c>
      <c r="E25" s="703">
        <v>62000</v>
      </c>
      <c r="F25" s="638">
        <v>-62000</v>
      </c>
      <c r="G25" s="703">
        <f t="shared" si="0"/>
        <v>0</v>
      </c>
    </row>
    <row r="26" spans="1:7" x14ac:dyDescent="0.25">
      <c r="A26" s="873" t="s">
        <v>618</v>
      </c>
      <c r="B26" s="505" t="s">
        <v>668</v>
      </c>
      <c r="C26" s="506">
        <v>499000</v>
      </c>
      <c r="D26" s="703">
        <v>420000</v>
      </c>
      <c r="E26" s="703">
        <v>420000</v>
      </c>
      <c r="F26" s="638">
        <v>-420000</v>
      </c>
      <c r="G26" s="703">
        <f t="shared" si="0"/>
        <v>0</v>
      </c>
    </row>
    <row r="27" spans="1:7" x14ac:dyDescent="0.25">
      <c r="A27" s="874"/>
      <c r="B27" s="505" t="s">
        <v>667</v>
      </c>
      <c r="C27" s="506"/>
      <c r="D27" s="703">
        <v>14560</v>
      </c>
      <c r="E27" s="703">
        <v>24458</v>
      </c>
      <c r="F27" s="638">
        <v>-12340</v>
      </c>
      <c r="G27" s="703">
        <f t="shared" si="0"/>
        <v>12118</v>
      </c>
    </row>
    <row r="28" spans="1:7" x14ac:dyDescent="0.25">
      <c r="A28" s="874"/>
      <c r="B28" s="505" t="s">
        <v>683</v>
      </c>
      <c r="C28" s="506"/>
      <c r="D28" s="703">
        <v>40000</v>
      </c>
      <c r="E28" s="703">
        <v>40000</v>
      </c>
      <c r="F28" s="638">
        <v>-40000</v>
      </c>
      <c r="G28" s="703">
        <f t="shared" si="0"/>
        <v>0</v>
      </c>
    </row>
    <row r="29" spans="1:7" x14ac:dyDescent="0.25">
      <c r="A29" s="874"/>
      <c r="B29" s="505" t="s">
        <v>626</v>
      </c>
      <c r="C29" s="506">
        <v>20000</v>
      </c>
      <c r="D29" s="703">
        <v>50000</v>
      </c>
      <c r="E29" s="703">
        <v>50000</v>
      </c>
      <c r="F29" s="638">
        <v>-22000</v>
      </c>
      <c r="G29" s="703">
        <f t="shared" si="0"/>
        <v>28000</v>
      </c>
    </row>
    <row r="30" spans="1:7" x14ac:dyDescent="0.25">
      <c r="A30" s="875"/>
      <c r="B30" s="505" t="s">
        <v>669</v>
      </c>
      <c r="C30" s="506">
        <v>7400</v>
      </c>
      <c r="D30" s="703">
        <v>7400</v>
      </c>
      <c r="E30" s="703">
        <v>7400</v>
      </c>
      <c r="F30" s="638"/>
      <c r="G30" s="703">
        <f t="shared" si="0"/>
        <v>7400</v>
      </c>
    </row>
    <row r="31" spans="1:7" x14ac:dyDescent="0.25">
      <c r="A31" s="873" t="s">
        <v>556</v>
      </c>
      <c r="B31" s="505" t="s">
        <v>557</v>
      </c>
      <c r="C31" s="506">
        <v>10000</v>
      </c>
      <c r="D31" s="703">
        <v>10000</v>
      </c>
      <c r="E31" s="703">
        <v>13800</v>
      </c>
      <c r="F31" s="638"/>
      <c r="G31" s="703">
        <f t="shared" si="0"/>
        <v>13800</v>
      </c>
    </row>
    <row r="32" spans="1:7" x14ac:dyDescent="0.25">
      <c r="A32" s="874"/>
      <c r="B32" s="509" t="s">
        <v>670</v>
      </c>
      <c r="C32" s="699"/>
      <c r="D32" s="703">
        <v>21200</v>
      </c>
      <c r="E32" s="703">
        <v>21200</v>
      </c>
      <c r="F32" s="722"/>
      <c r="G32" s="703">
        <f t="shared" si="0"/>
        <v>21200</v>
      </c>
    </row>
    <row r="33" spans="1:7" x14ac:dyDescent="0.25">
      <c r="A33" s="875"/>
      <c r="B33" s="509" t="s">
        <v>688</v>
      </c>
      <c r="C33" s="699"/>
      <c r="D33" s="703">
        <v>3600</v>
      </c>
      <c r="E33" s="703">
        <v>3600</v>
      </c>
      <c r="F33" s="722">
        <v>-24</v>
      </c>
      <c r="G33" s="703">
        <f t="shared" si="0"/>
        <v>3576</v>
      </c>
    </row>
    <row r="34" spans="1:7" ht="16.5" thickBot="1" x14ac:dyDescent="0.3">
      <c r="A34" s="508" t="s">
        <v>440</v>
      </c>
      <c r="B34" s="509" t="s">
        <v>441</v>
      </c>
      <c r="C34" s="699">
        <v>12600</v>
      </c>
      <c r="D34" s="703">
        <v>17400</v>
      </c>
      <c r="E34" s="703">
        <v>7502</v>
      </c>
      <c r="F34" s="639"/>
      <c r="G34" s="703">
        <f t="shared" si="0"/>
        <v>7502</v>
      </c>
    </row>
    <row r="35" spans="1:7" s="396" customFormat="1" ht="16.5" thickBot="1" x14ac:dyDescent="0.3">
      <c r="A35" s="876" t="s">
        <v>442</v>
      </c>
      <c r="B35" s="877"/>
      <c r="C35" s="510">
        <f>SUM(C3:C34)</f>
        <v>6632979</v>
      </c>
      <c r="D35" s="697">
        <f>SUM(D3:D34)</f>
        <v>5095339</v>
      </c>
      <c r="E35" s="697">
        <f>SUM(E3:E34)</f>
        <v>5106239</v>
      </c>
      <c r="F35" s="697">
        <f>SUM(F3:F34)</f>
        <v>-1888222</v>
      </c>
      <c r="G35" s="510">
        <f>SUM(G3:G34)</f>
        <v>3218017</v>
      </c>
    </row>
  </sheetData>
  <mergeCells count="10">
    <mergeCell ref="A1:G1"/>
    <mergeCell ref="A21:A23"/>
    <mergeCell ref="A35:B35"/>
    <mergeCell ref="A10:A11"/>
    <mergeCell ref="A24:A25"/>
    <mergeCell ref="A4:A6"/>
    <mergeCell ref="A12:A20"/>
    <mergeCell ref="A26:A30"/>
    <mergeCell ref="A31:A33"/>
    <mergeCell ref="A7:A8"/>
  </mergeCells>
  <pageMargins left="0.7" right="0.7" top="0.75" bottom="0.75" header="0.3" footer="0.3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"/>
  <sheetViews>
    <sheetView topLeftCell="D1" workbookViewId="0">
      <selection activeCell="S53" sqref="S53:U53"/>
    </sheetView>
  </sheetViews>
  <sheetFormatPr defaultRowHeight="15" x14ac:dyDescent="0.25"/>
  <cols>
    <col min="2" max="2" width="24.7109375" customWidth="1"/>
    <col min="4" max="4" width="10.28515625" bestFit="1" customWidth="1"/>
    <col min="6" max="9" width="10" customWidth="1"/>
    <col min="10" max="10" width="11.28515625" bestFit="1" customWidth="1"/>
    <col min="11" max="11" width="10.5703125" customWidth="1"/>
    <col min="12" max="12" width="9.42578125" bestFit="1" customWidth="1"/>
    <col min="13" max="13" width="16" bestFit="1" customWidth="1"/>
    <col min="14" max="14" width="16.85546875" bestFit="1" customWidth="1"/>
    <col min="15" max="16" width="14.140625" bestFit="1" customWidth="1"/>
    <col min="17" max="18" width="12.5703125" bestFit="1" customWidth="1"/>
    <col min="19" max="23" width="13.5703125" customWidth="1"/>
  </cols>
  <sheetData>
    <row r="1" spans="1:23" ht="16.5" customHeight="1" thickBot="1" x14ac:dyDescent="0.3">
      <c r="A1" s="898" t="s">
        <v>681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  <c r="U1" s="899"/>
      <c r="V1" s="899"/>
      <c r="W1" s="899"/>
    </row>
    <row r="2" spans="1:23" ht="15" customHeight="1" x14ac:dyDescent="0.25">
      <c r="A2" s="948" t="s">
        <v>481</v>
      </c>
      <c r="B2" s="951" t="s">
        <v>482</v>
      </c>
      <c r="C2" s="930" t="s">
        <v>378</v>
      </c>
      <c r="D2" s="931"/>
      <c r="E2" s="931"/>
      <c r="F2" s="931"/>
      <c r="G2" s="931"/>
      <c r="H2" s="931"/>
      <c r="I2" s="931"/>
      <c r="J2" s="931"/>
      <c r="K2" s="931"/>
      <c r="L2" s="701"/>
      <c r="M2" s="918" t="s">
        <v>587</v>
      </c>
      <c r="N2" s="911" t="s">
        <v>484</v>
      </c>
      <c r="O2" s="921" t="s">
        <v>640</v>
      </c>
      <c r="P2" s="922"/>
      <c r="Q2" s="922"/>
      <c r="R2" s="923"/>
      <c r="S2" s="903" t="s">
        <v>641</v>
      </c>
      <c r="T2" s="904"/>
      <c r="U2" s="904"/>
      <c r="V2" s="904"/>
      <c r="W2" s="905"/>
    </row>
    <row r="3" spans="1:23" ht="24.75" customHeight="1" x14ac:dyDescent="0.25">
      <c r="A3" s="949"/>
      <c r="B3" s="952"/>
      <c r="C3" s="954" t="s">
        <v>485</v>
      </c>
      <c r="D3" s="955"/>
      <c r="E3" s="956"/>
      <c r="F3" s="914" t="s">
        <v>486</v>
      </c>
      <c r="G3" s="957"/>
      <c r="H3" s="915"/>
      <c r="I3" s="941" t="s">
        <v>572</v>
      </c>
      <c r="J3" s="958" t="s">
        <v>487</v>
      </c>
      <c r="K3" s="453" t="s">
        <v>488</v>
      </c>
      <c r="L3" s="934" t="s">
        <v>483</v>
      </c>
      <c r="M3" s="919"/>
      <c r="N3" s="912"/>
      <c r="O3" s="924"/>
      <c r="P3" s="925"/>
      <c r="Q3" s="925"/>
      <c r="R3" s="926"/>
      <c r="S3" s="906"/>
      <c r="T3" s="907"/>
      <c r="U3" s="907"/>
      <c r="V3" s="907"/>
      <c r="W3" s="908"/>
    </row>
    <row r="4" spans="1:23" ht="15.75" thickBot="1" x14ac:dyDescent="0.3">
      <c r="A4" s="949"/>
      <c r="B4" s="952"/>
      <c r="C4" s="958" t="s">
        <v>396</v>
      </c>
      <c r="D4" s="914" t="s">
        <v>489</v>
      </c>
      <c r="E4" s="915"/>
      <c r="F4" s="916" t="s">
        <v>490</v>
      </c>
      <c r="G4" s="939" t="s">
        <v>584</v>
      </c>
      <c r="H4" s="938" t="s">
        <v>571</v>
      </c>
      <c r="I4" s="942"/>
      <c r="J4" s="959"/>
      <c r="K4" s="941" t="s">
        <v>491</v>
      </c>
      <c r="L4" s="934"/>
      <c r="M4" s="919"/>
      <c r="N4" s="912"/>
      <c r="O4" s="924"/>
      <c r="P4" s="925"/>
      <c r="Q4" s="925"/>
      <c r="R4" s="926"/>
      <c r="S4" s="900"/>
      <c r="T4" s="901"/>
      <c r="U4" s="901"/>
      <c r="V4" s="901"/>
      <c r="W4" s="902"/>
    </row>
    <row r="5" spans="1:23" ht="43.5" customHeight="1" x14ac:dyDescent="0.25">
      <c r="A5" s="949"/>
      <c r="B5" s="952"/>
      <c r="C5" s="959"/>
      <c r="D5" s="944" t="s">
        <v>492</v>
      </c>
      <c r="E5" s="946" t="s">
        <v>493</v>
      </c>
      <c r="F5" s="916"/>
      <c r="G5" s="939"/>
      <c r="H5" s="939"/>
      <c r="I5" s="942"/>
      <c r="J5" s="959"/>
      <c r="K5" s="942"/>
      <c r="L5" s="934"/>
      <c r="M5" s="919"/>
      <c r="N5" s="912"/>
      <c r="O5" s="588" t="s">
        <v>135</v>
      </c>
      <c r="P5" s="927" t="s">
        <v>639</v>
      </c>
      <c r="Q5" s="928"/>
      <c r="R5" s="929"/>
      <c r="S5" s="606" t="s">
        <v>631</v>
      </c>
      <c r="T5" s="708" t="s">
        <v>632</v>
      </c>
      <c r="U5" s="605" t="s">
        <v>583</v>
      </c>
      <c r="V5" s="692"/>
      <c r="W5" s="692"/>
    </row>
    <row r="6" spans="1:23" ht="15" customHeight="1" thickBot="1" x14ac:dyDescent="0.3">
      <c r="A6" s="950"/>
      <c r="B6" s="953"/>
      <c r="C6" s="960"/>
      <c r="D6" s="945"/>
      <c r="E6" s="947"/>
      <c r="F6" s="917"/>
      <c r="G6" s="940"/>
      <c r="H6" s="940"/>
      <c r="I6" s="943"/>
      <c r="J6" s="960"/>
      <c r="K6" s="943"/>
      <c r="L6" s="935"/>
      <c r="M6" s="920"/>
      <c r="N6" s="913"/>
      <c r="O6" s="587" t="s">
        <v>630</v>
      </c>
      <c r="P6" s="596" t="s">
        <v>141</v>
      </c>
      <c r="Q6" s="581" t="s">
        <v>142</v>
      </c>
      <c r="R6" s="597" t="s">
        <v>588</v>
      </c>
      <c r="S6" s="900" t="s">
        <v>141</v>
      </c>
      <c r="T6" s="901"/>
      <c r="U6" s="902"/>
      <c r="V6" s="700" t="s">
        <v>589</v>
      </c>
      <c r="W6" s="604" t="s">
        <v>590</v>
      </c>
    </row>
    <row r="7" spans="1:23" ht="15.75" thickBot="1" x14ac:dyDescent="0.3">
      <c r="A7" s="538" t="s">
        <v>494</v>
      </c>
      <c r="B7" s="539"/>
      <c r="C7" s="540">
        <f>C9+C18+C25+C46</f>
        <v>5012000</v>
      </c>
      <c r="D7" s="540">
        <f>D18+D46</f>
        <v>4662000</v>
      </c>
      <c r="E7" s="540">
        <f>E9+E18+E25+E46</f>
        <v>350000</v>
      </c>
      <c r="F7" s="540">
        <f>F9+F18+F25+F8+F46</f>
        <v>3682413</v>
      </c>
      <c r="G7" s="540">
        <f>G9+G18+G25+G46</f>
        <v>852815</v>
      </c>
      <c r="H7" s="540">
        <f>H9+H18+H46</f>
        <v>412457</v>
      </c>
      <c r="I7" s="540">
        <f>I9+I18+I46</f>
        <v>527838</v>
      </c>
      <c r="J7" s="540">
        <f>J9+J18+J25+J46+J8</f>
        <v>10487523</v>
      </c>
      <c r="K7" s="540">
        <f>K9+K18+K25</f>
        <v>8302589</v>
      </c>
      <c r="L7" s="570">
        <f>L9+L18+L25</f>
        <v>187821</v>
      </c>
      <c r="M7" s="561"/>
      <c r="N7" s="553">
        <f>N9+N18+N25+N46+N8</f>
        <v>10675344</v>
      </c>
      <c r="O7" s="523">
        <f>O9+O18+O25+O29+O45+O46+O47</f>
        <v>10259244</v>
      </c>
      <c r="P7" s="541">
        <f>P9+P18+P25+P29+P45+P47</f>
        <v>10198935</v>
      </c>
      <c r="Q7" s="542">
        <f>Q9+Q18+Q25+Q29+Q45</f>
        <v>60309</v>
      </c>
      <c r="R7" s="589"/>
      <c r="S7" s="541">
        <f>S9+S18+S25</f>
        <v>461968</v>
      </c>
      <c r="T7" s="542">
        <f>T9+T18+T25</f>
        <v>187952</v>
      </c>
      <c r="U7" s="589">
        <f>U9+U18+U25</f>
        <v>347685</v>
      </c>
      <c r="V7" s="523"/>
      <c r="W7" s="523">
        <f>W9+W18+W25</f>
        <v>56772</v>
      </c>
    </row>
    <row r="8" spans="1:23" ht="15.75" thickBot="1" x14ac:dyDescent="0.3">
      <c r="A8" s="528" t="s">
        <v>495</v>
      </c>
      <c r="B8" s="529" t="s">
        <v>496</v>
      </c>
      <c r="C8" s="530"/>
      <c r="D8" s="531"/>
      <c r="E8" s="532"/>
      <c r="F8" s="533">
        <v>3800</v>
      </c>
      <c r="G8" s="534"/>
      <c r="H8" s="534"/>
      <c r="I8" s="534"/>
      <c r="J8" s="535">
        <f>F8</f>
        <v>3800</v>
      </c>
      <c r="K8" s="533"/>
      <c r="L8" s="571"/>
      <c r="M8" s="562"/>
      <c r="N8" s="554">
        <f>J8</f>
        <v>3800</v>
      </c>
      <c r="O8" s="584"/>
      <c r="P8" s="536"/>
      <c r="Q8" s="537"/>
      <c r="R8" s="598"/>
      <c r="S8" s="610"/>
      <c r="T8" s="709"/>
      <c r="U8" s="595"/>
      <c r="V8" s="527"/>
      <c r="W8" s="527"/>
    </row>
    <row r="9" spans="1:23" ht="15.75" thickBot="1" x14ac:dyDescent="0.3">
      <c r="A9" s="456" t="s">
        <v>497</v>
      </c>
      <c r="B9" s="457" t="s">
        <v>498</v>
      </c>
      <c r="C9" s="458">
        <f>C10+C11+C12+C13+C14+C15+C16+C17</f>
        <v>54280</v>
      </c>
      <c r="D9" s="458"/>
      <c r="E9" s="458">
        <f t="shared" ref="E9:Q9" si="0">E10+E11+E12+E13+E14+E15+E16+E17</f>
        <v>54280</v>
      </c>
      <c r="F9" s="458">
        <f>F10+F11+F12+F13+F14+F15+F16+F17</f>
        <v>1805760</v>
      </c>
      <c r="G9" s="458">
        <f>G10+G11+G12+G13+G14+G15+G16+G17</f>
        <v>188700</v>
      </c>
      <c r="H9" s="458">
        <f t="shared" si="0"/>
        <v>126688</v>
      </c>
      <c r="I9" s="458">
        <f t="shared" si="0"/>
        <v>38964</v>
      </c>
      <c r="J9" s="458">
        <f>J10+J11+J12+J13+J14+J15+J16+J17</f>
        <v>2214392</v>
      </c>
      <c r="K9" s="458">
        <f t="shared" si="0"/>
        <v>1805760</v>
      </c>
      <c r="L9" s="572">
        <f t="shared" si="0"/>
        <v>83427</v>
      </c>
      <c r="M9" s="563"/>
      <c r="N9" s="555">
        <f t="shared" si="0"/>
        <v>2297819</v>
      </c>
      <c r="O9" s="525">
        <f t="shared" si="0"/>
        <v>1762920</v>
      </c>
      <c r="P9" s="459">
        <f>P10+P11+P12+P13+P14+P15+P16+P17</f>
        <v>1762920</v>
      </c>
      <c r="Q9" s="460">
        <f t="shared" si="0"/>
        <v>0</v>
      </c>
      <c r="R9" s="591"/>
      <c r="S9" s="459">
        <f>SUM(S10:S17)</f>
        <v>138700</v>
      </c>
      <c r="T9" s="460">
        <f>SUM(T10:T17)</f>
        <v>0</v>
      </c>
      <c r="U9" s="591">
        <f>SUM(U10:U17)</f>
        <v>116650</v>
      </c>
      <c r="V9" s="525"/>
      <c r="W9" s="525">
        <f>SUM(W10:W17)</f>
        <v>10038</v>
      </c>
    </row>
    <row r="10" spans="1:23" s="44" customFormat="1" x14ac:dyDescent="0.25">
      <c r="A10" s="462" t="s">
        <v>499</v>
      </c>
      <c r="B10" s="463" t="s">
        <v>500</v>
      </c>
      <c r="C10" s="464">
        <f>E10</f>
        <v>6156</v>
      </c>
      <c r="D10" s="465"/>
      <c r="E10" s="465">
        <v>6156</v>
      </c>
      <c r="F10" s="465">
        <v>201563</v>
      </c>
      <c r="G10" s="465">
        <v>14500</v>
      </c>
      <c r="H10" s="465">
        <v>14517</v>
      </c>
      <c r="I10" s="465">
        <v>4621</v>
      </c>
      <c r="J10" s="465">
        <f>C10+F10+G10+H10+I10</f>
        <v>241357</v>
      </c>
      <c r="K10" s="466">
        <f>F10</f>
        <v>201563</v>
      </c>
      <c r="L10" s="573"/>
      <c r="M10" s="564"/>
      <c r="N10" s="467">
        <f t="shared" ref="N10:N17" si="1">J10+L10</f>
        <v>241357</v>
      </c>
      <c r="O10" s="524">
        <f>P10+Q10</f>
        <v>201563</v>
      </c>
      <c r="P10" s="468">
        <f t="shared" ref="P10:P16" si="2">K10</f>
        <v>201563</v>
      </c>
      <c r="Q10" s="469"/>
      <c r="R10" s="592"/>
      <c r="S10" s="468">
        <v>14500</v>
      </c>
      <c r="T10" s="469"/>
      <c r="U10" s="592">
        <v>12600</v>
      </c>
      <c r="V10" s="524"/>
      <c r="W10" s="524">
        <v>1917</v>
      </c>
    </row>
    <row r="11" spans="1:23" s="44" customFormat="1" x14ac:dyDescent="0.25">
      <c r="A11" s="470" t="s">
        <v>501</v>
      </c>
      <c r="B11" s="471" t="s">
        <v>502</v>
      </c>
      <c r="C11" s="512">
        <f t="shared" ref="C11:C17" si="3">E11</f>
        <v>7871</v>
      </c>
      <c r="D11" s="472"/>
      <c r="E11" s="472">
        <v>7871</v>
      </c>
      <c r="F11" s="472">
        <v>311175</v>
      </c>
      <c r="G11" s="472">
        <v>26800</v>
      </c>
      <c r="H11" s="472">
        <v>26839</v>
      </c>
      <c r="I11" s="465">
        <v>6250</v>
      </c>
      <c r="J11" s="465">
        <f t="shared" ref="J11:J16" si="4">C11+F11+G11+H11+I11</f>
        <v>378935</v>
      </c>
      <c r="K11" s="472">
        <f t="shared" ref="K11:K17" si="5">F11</f>
        <v>311175</v>
      </c>
      <c r="L11" s="574">
        <v>15046</v>
      </c>
      <c r="M11" s="564"/>
      <c r="N11" s="467">
        <f t="shared" si="1"/>
        <v>393981</v>
      </c>
      <c r="O11" s="520">
        <f t="shared" ref="O11:O17" si="6">P11+Q11</f>
        <v>311175</v>
      </c>
      <c r="P11" s="473">
        <f t="shared" si="2"/>
        <v>311175</v>
      </c>
      <c r="Q11" s="474"/>
      <c r="R11" s="593"/>
      <c r="S11" s="473">
        <v>26800</v>
      </c>
      <c r="T11" s="474"/>
      <c r="U11" s="593">
        <v>25950</v>
      </c>
      <c r="V11" s="520"/>
      <c r="W11" s="520">
        <v>889</v>
      </c>
    </row>
    <row r="12" spans="1:23" s="44" customFormat="1" x14ac:dyDescent="0.25">
      <c r="A12" s="470" t="s">
        <v>503</v>
      </c>
      <c r="B12" s="471" t="s">
        <v>504</v>
      </c>
      <c r="C12" s="512">
        <f t="shared" si="3"/>
        <v>17385</v>
      </c>
      <c r="D12" s="472"/>
      <c r="E12" s="472">
        <v>17385</v>
      </c>
      <c r="F12" s="472">
        <v>488852</v>
      </c>
      <c r="G12" s="472">
        <v>39400</v>
      </c>
      <c r="H12" s="472">
        <f>27950+2743</f>
        <v>30693</v>
      </c>
      <c r="I12" s="465">
        <v>11237</v>
      </c>
      <c r="J12" s="465">
        <f t="shared" si="4"/>
        <v>587567</v>
      </c>
      <c r="K12" s="472">
        <f t="shared" si="5"/>
        <v>488852</v>
      </c>
      <c r="L12" s="574">
        <v>11681</v>
      </c>
      <c r="M12" s="564"/>
      <c r="N12" s="467">
        <f t="shared" si="1"/>
        <v>599248</v>
      </c>
      <c r="O12" s="520">
        <f t="shared" si="6"/>
        <v>488852</v>
      </c>
      <c r="P12" s="473">
        <f t="shared" si="2"/>
        <v>488852</v>
      </c>
      <c r="Q12" s="474"/>
      <c r="R12" s="593"/>
      <c r="S12" s="473">
        <v>39400</v>
      </c>
      <c r="T12" s="474"/>
      <c r="U12" s="593">
        <v>27950</v>
      </c>
      <c r="V12" s="520"/>
      <c r="W12" s="520">
        <v>2743</v>
      </c>
    </row>
    <row r="13" spans="1:23" s="44" customFormat="1" x14ac:dyDescent="0.25">
      <c r="A13" s="470" t="s">
        <v>505</v>
      </c>
      <c r="B13" s="471" t="s">
        <v>506</v>
      </c>
      <c r="C13" s="512">
        <v>0</v>
      </c>
      <c r="D13" s="472"/>
      <c r="E13" s="472">
        <v>0</v>
      </c>
      <c r="F13" s="472">
        <v>0</v>
      </c>
      <c r="G13" s="472">
        <v>0</v>
      </c>
      <c r="H13" s="475"/>
      <c r="I13" s="484"/>
      <c r="J13" s="465">
        <f t="shared" si="4"/>
        <v>0</v>
      </c>
      <c r="K13" s="472">
        <f t="shared" si="5"/>
        <v>0</v>
      </c>
      <c r="L13" s="574"/>
      <c r="M13" s="564"/>
      <c r="N13" s="467">
        <f t="shared" si="1"/>
        <v>0</v>
      </c>
      <c r="O13" s="585">
        <f t="shared" si="6"/>
        <v>0</v>
      </c>
      <c r="P13" s="473">
        <f t="shared" si="2"/>
        <v>0</v>
      </c>
      <c r="Q13" s="474"/>
      <c r="R13" s="593"/>
      <c r="S13" s="473"/>
      <c r="T13" s="474"/>
      <c r="U13" s="593"/>
      <c r="V13" s="520"/>
      <c r="W13" s="520"/>
    </row>
    <row r="14" spans="1:23" s="44" customFormat="1" x14ac:dyDescent="0.25">
      <c r="A14" s="470" t="s">
        <v>507</v>
      </c>
      <c r="B14" s="471" t="s">
        <v>508</v>
      </c>
      <c r="C14" s="512">
        <f t="shared" si="3"/>
        <v>7677</v>
      </c>
      <c r="D14" s="472"/>
      <c r="E14" s="472">
        <v>7677</v>
      </c>
      <c r="F14" s="472">
        <v>242603</v>
      </c>
      <c r="G14" s="472">
        <v>16600</v>
      </c>
      <c r="H14" s="472">
        <f>18650+2919</f>
        <v>21569</v>
      </c>
      <c r="I14" s="465">
        <v>6027</v>
      </c>
      <c r="J14" s="465">
        <f t="shared" si="4"/>
        <v>294476</v>
      </c>
      <c r="K14" s="472">
        <f t="shared" si="5"/>
        <v>242603</v>
      </c>
      <c r="L14" s="574"/>
      <c r="M14" s="564"/>
      <c r="N14" s="467">
        <f t="shared" si="1"/>
        <v>294476</v>
      </c>
      <c r="O14" s="520">
        <f t="shared" si="6"/>
        <v>242603</v>
      </c>
      <c r="P14" s="473">
        <f t="shared" si="2"/>
        <v>242603</v>
      </c>
      <c r="Q14" s="474"/>
      <c r="R14" s="593"/>
      <c r="S14" s="473">
        <v>16600</v>
      </c>
      <c r="T14" s="474"/>
      <c r="U14" s="593">
        <v>18650</v>
      </c>
      <c r="V14" s="520"/>
      <c r="W14" s="520">
        <v>2919</v>
      </c>
    </row>
    <row r="15" spans="1:23" s="44" customFormat="1" x14ac:dyDescent="0.25">
      <c r="A15" s="470" t="s">
        <v>509</v>
      </c>
      <c r="B15" s="471" t="s">
        <v>510</v>
      </c>
      <c r="C15" s="512">
        <f t="shared" si="3"/>
        <v>8732</v>
      </c>
      <c r="D15" s="472"/>
      <c r="E15" s="472">
        <v>8732</v>
      </c>
      <c r="F15" s="472">
        <v>259796</v>
      </c>
      <c r="G15" s="472">
        <v>71900</v>
      </c>
      <c r="H15" s="472">
        <f>16600+571</f>
        <v>17171</v>
      </c>
      <c r="I15" s="465">
        <v>6158</v>
      </c>
      <c r="J15" s="465">
        <f t="shared" si="4"/>
        <v>363757</v>
      </c>
      <c r="K15" s="472">
        <f t="shared" si="5"/>
        <v>259796</v>
      </c>
      <c r="L15" s="574"/>
      <c r="M15" s="564"/>
      <c r="N15" s="467">
        <f t="shared" si="1"/>
        <v>363757</v>
      </c>
      <c r="O15" s="520">
        <f t="shared" si="6"/>
        <v>259796</v>
      </c>
      <c r="P15" s="473">
        <f t="shared" si="2"/>
        <v>259796</v>
      </c>
      <c r="Q15" s="474"/>
      <c r="R15" s="593"/>
      <c r="S15" s="473">
        <v>21900</v>
      </c>
      <c r="T15" s="474"/>
      <c r="U15" s="593">
        <v>16600</v>
      </c>
      <c r="V15" s="520"/>
      <c r="W15" s="520">
        <v>571</v>
      </c>
    </row>
    <row r="16" spans="1:23" s="44" customFormat="1" x14ac:dyDescent="0.25">
      <c r="A16" s="476" t="s">
        <v>511</v>
      </c>
      <c r="B16" s="477" t="s">
        <v>512</v>
      </c>
      <c r="C16" s="513">
        <f t="shared" si="3"/>
        <v>6459</v>
      </c>
      <c r="D16" s="478"/>
      <c r="E16" s="478">
        <v>6459</v>
      </c>
      <c r="F16" s="478">
        <v>258931</v>
      </c>
      <c r="G16" s="478">
        <v>19500</v>
      </c>
      <c r="H16" s="478">
        <v>15899</v>
      </c>
      <c r="I16" s="472">
        <v>4671</v>
      </c>
      <c r="J16" s="465">
        <f t="shared" si="4"/>
        <v>305460</v>
      </c>
      <c r="K16" s="478">
        <f>F16</f>
        <v>258931</v>
      </c>
      <c r="L16" s="574">
        <v>56700</v>
      </c>
      <c r="M16" s="564"/>
      <c r="N16" s="467">
        <f t="shared" si="1"/>
        <v>362160</v>
      </c>
      <c r="O16" s="520">
        <f t="shared" si="6"/>
        <v>258931</v>
      </c>
      <c r="P16" s="473">
        <f t="shared" si="2"/>
        <v>258931</v>
      </c>
      <c r="Q16" s="474"/>
      <c r="R16" s="593"/>
      <c r="S16" s="473">
        <v>19500</v>
      </c>
      <c r="T16" s="474"/>
      <c r="U16" s="593">
        <v>14900</v>
      </c>
      <c r="V16" s="520"/>
      <c r="W16" s="520">
        <v>999</v>
      </c>
    </row>
    <row r="17" spans="1:27" s="44" customFormat="1" ht="15.75" thickBot="1" x14ac:dyDescent="0.3">
      <c r="A17" s="476" t="s">
        <v>513</v>
      </c>
      <c r="B17" s="477" t="s">
        <v>514</v>
      </c>
      <c r="C17" s="513">
        <f t="shared" si="3"/>
        <v>0</v>
      </c>
      <c r="D17" s="478"/>
      <c r="E17" s="478">
        <v>0</v>
      </c>
      <c r="F17" s="478">
        <v>42840</v>
      </c>
      <c r="G17" s="478">
        <v>0</v>
      </c>
      <c r="H17" s="478"/>
      <c r="I17" s="514"/>
      <c r="J17" s="465">
        <f t="shared" ref="J17" si="7">C17+F17+G17+H17</f>
        <v>42840</v>
      </c>
      <c r="K17" s="479">
        <f t="shared" si="5"/>
        <v>42840</v>
      </c>
      <c r="L17" s="575"/>
      <c r="M17" s="565"/>
      <c r="N17" s="467">
        <f t="shared" si="1"/>
        <v>42840</v>
      </c>
      <c r="O17" s="526">
        <f t="shared" si="6"/>
        <v>0</v>
      </c>
      <c r="P17" s="454"/>
      <c r="Q17" s="455"/>
      <c r="R17" s="594"/>
      <c r="S17" s="726"/>
      <c r="T17" s="727"/>
      <c r="U17" s="728"/>
      <c r="V17" s="729"/>
      <c r="W17" s="729"/>
    </row>
    <row r="18" spans="1:27" ht="15.75" thickBot="1" x14ac:dyDescent="0.3">
      <c r="A18" s="480" t="s">
        <v>515</v>
      </c>
      <c r="B18" s="481" t="s">
        <v>516</v>
      </c>
      <c r="C18" s="460">
        <f t="shared" ref="C18:K18" si="8">C19+C20+C21+C22+C23+C24</f>
        <v>4900890</v>
      </c>
      <c r="D18" s="460">
        <f t="shared" si="8"/>
        <v>4623976</v>
      </c>
      <c r="E18" s="460">
        <f t="shared" si="8"/>
        <v>276914</v>
      </c>
      <c r="F18" s="460">
        <f t="shared" si="8"/>
        <v>1123585</v>
      </c>
      <c r="G18" s="460">
        <f t="shared" si="8"/>
        <v>443615</v>
      </c>
      <c r="H18" s="460">
        <f t="shared" si="8"/>
        <v>277769</v>
      </c>
      <c r="I18" s="460">
        <f t="shared" si="8"/>
        <v>330073</v>
      </c>
      <c r="J18" s="460">
        <f>J19+J20+J21+J22+J23+J24</f>
        <v>7075932</v>
      </c>
      <c r="K18" s="460">
        <f t="shared" si="8"/>
        <v>5747561</v>
      </c>
      <c r="L18" s="461">
        <f>L19+L20+L21+L22+L23+L24</f>
        <v>104394</v>
      </c>
      <c r="M18" s="525"/>
      <c r="N18" s="556">
        <f>N19+N20+N21+N22+N23+N24</f>
        <v>7180326</v>
      </c>
      <c r="O18" s="525">
        <f>O19+O20+O21+O22+O23+O24</f>
        <v>5781561</v>
      </c>
      <c r="P18" s="459">
        <f>P19+P20+P21+P22+P23+P24</f>
        <v>5747561</v>
      </c>
      <c r="Q18" s="460">
        <f>Q19+Q20+Q21+Q22+Q23+Q24</f>
        <v>34000</v>
      </c>
      <c r="R18" s="591"/>
      <c r="S18" s="459">
        <f>SUM(S19:S24)</f>
        <v>214400</v>
      </c>
      <c r="T18" s="460">
        <f>SUM(T19:T24)</f>
        <v>96320</v>
      </c>
      <c r="U18" s="591">
        <f>SUM(U19:U24)</f>
        <v>231035</v>
      </c>
      <c r="V18" s="525"/>
      <c r="W18" s="525">
        <f>SUM(W19:W24)</f>
        <v>46734</v>
      </c>
    </row>
    <row r="19" spans="1:27" s="44" customFormat="1" x14ac:dyDescent="0.25">
      <c r="A19" s="462" t="s">
        <v>517</v>
      </c>
      <c r="B19" s="463" t="s">
        <v>646</v>
      </c>
      <c r="C19" s="465">
        <f>D19+E19</f>
        <v>348076</v>
      </c>
      <c r="D19" s="465">
        <v>326574</v>
      </c>
      <c r="E19" s="465">
        <v>21502</v>
      </c>
      <c r="F19" s="465">
        <v>222084</v>
      </c>
      <c r="G19" s="465">
        <f>105634-3430</f>
        <v>102204</v>
      </c>
      <c r="H19" s="465">
        <v>23000</v>
      </c>
      <c r="I19" s="465">
        <v>24934</v>
      </c>
      <c r="J19" s="465">
        <f>C19+F19+G19+H19+I19</f>
        <v>720298</v>
      </c>
      <c r="K19" s="465">
        <f>D19+F19</f>
        <v>548658</v>
      </c>
      <c r="L19" s="576">
        <f>9240+3430</f>
        <v>12670</v>
      </c>
      <c r="M19" s="564"/>
      <c r="N19" s="467">
        <f t="shared" ref="N19:N24" si="9">J19+L19</f>
        <v>732968</v>
      </c>
      <c r="O19" s="524">
        <f t="shared" ref="O19:O24" si="10">P19+Q19</f>
        <v>548658</v>
      </c>
      <c r="P19" s="468">
        <f t="shared" ref="P19:P24" si="11">K19</f>
        <v>548658</v>
      </c>
      <c r="Q19" s="469">
        <v>0</v>
      </c>
      <c r="R19" s="592"/>
      <c r="S19" s="468">
        <v>23600</v>
      </c>
      <c r="T19" s="469">
        <v>62850</v>
      </c>
      <c r="U19" s="592">
        <v>20216</v>
      </c>
      <c r="V19" s="524"/>
      <c r="W19" s="520">
        <v>2784</v>
      </c>
    </row>
    <row r="20" spans="1:27" s="44" customFormat="1" x14ac:dyDescent="0.25">
      <c r="A20" s="470" t="s">
        <v>518</v>
      </c>
      <c r="B20" s="471" t="s">
        <v>519</v>
      </c>
      <c r="C20" s="472">
        <f t="shared" ref="C20:C24" si="12">D20+E20</f>
        <v>761668</v>
      </c>
      <c r="D20" s="472">
        <v>727969</v>
      </c>
      <c r="E20" s="472">
        <v>33699</v>
      </c>
      <c r="F20" s="472">
        <v>125335</v>
      </c>
      <c r="G20" s="472">
        <v>36000</v>
      </c>
      <c r="H20" s="472">
        <v>65000</v>
      </c>
      <c r="I20" s="465">
        <v>55200</v>
      </c>
      <c r="J20" s="465">
        <f t="shared" ref="J20:J24" si="13">C20+F20+G20+H20+I20</f>
        <v>1043203</v>
      </c>
      <c r="K20" s="472">
        <f t="shared" ref="K20:K23" si="14">D20+F20</f>
        <v>853304</v>
      </c>
      <c r="L20" s="574"/>
      <c r="M20" s="564"/>
      <c r="N20" s="467">
        <f t="shared" si="9"/>
        <v>1043203</v>
      </c>
      <c r="O20" s="520">
        <f t="shared" si="10"/>
        <v>853304</v>
      </c>
      <c r="P20" s="473">
        <f t="shared" si="11"/>
        <v>853304</v>
      </c>
      <c r="Q20" s="469">
        <v>0</v>
      </c>
      <c r="R20" s="592"/>
      <c r="S20" s="473">
        <v>36000</v>
      </c>
      <c r="T20" s="474"/>
      <c r="U20" s="593">
        <v>58559</v>
      </c>
      <c r="V20" s="520"/>
      <c r="W20" s="520">
        <v>6441</v>
      </c>
    </row>
    <row r="21" spans="1:27" s="44" customFormat="1" x14ac:dyDescent="0.25">
      <c r="A21" s="470" t="s">
        <v>520</v>
      </c>
      <c r="B21" s="471" t="s">
        <v>647</v>
      </c>
      <c r="C21" s="472">
        <f t="shared" si="12"/>
        <v>1255848</v>
      </c>
      <c r="D21" s="472">
        <v>1183014</v>
      </c>
      <c r="E21" s="472">
        <v>72834</v>
      </c>
      <c r="F21" s="472">
        <v>299443</v>
      </c>
      <c r="G21" s="472">
        <v>134521</v>
      </c>
      <c r="H21" s="472">
        <v>69106</v>
      </c>
      <c r="I21" s="465">
        <v>92326</v>
      </c>
      <c r="J21" s="465">
        <f t="shared" si="13"/>
        <v>1851244</v>
      </c>
      <c r="K21" s="472">
        <f t="shared" si="14"/>
        <v>1482457</v>
      </c>
      <c r="L21" s="574">
        <v>6879</v>
      </c>
      <c r="M21" s="564"/>
      <c r="N21" s="467">
        <f>J21+L21</f>
        <v>1858123</v>
      </c>
      <c r="O21" s="520">
        <f t="shared" si="10"/>
        <v>1482457</v>
      </c>
      <c r="P21" s="473">
        <f t="shared" si="11"/>
        <v>1482457</v>
      </c>
      <c r="Q21" s="469">
        <v>0</v>
      </c>
      <c r="R21" s="592"/>
      <c r="S21" s="473">
        <v>65900</v>
      </c>
      <c r="T21" s="474">
        <v>10200</v>
      </c>
      <c r="U21" s="593">
        <v>58660</v>
      </c>
      <c r="V21" s="520"/>
      <c r="W21" s="520">
        <v>10446</v>
      </c>
    </row>
    <row r="22" spans="1:27" s="44" customFormat="1" x14ac:dyDescent="0.25">
      <c r="A22" s="470" t="s">
        <v>521</v>
      </c>
      <c r="B22" s="471" t="s">
        <v>648</v>
      </c>
      <c r="C22" s="472">
        <f t="shared" si="12"/>
        <v>1128253</v>
      </c>
      <c r="D22" s="472">
        <v>1048008</v>
      </c>
      <c r="E22" s="472">
        <v>80245</v>
      </c>
      <c r="F22" s="472">
        <v>202262</v>
      </c>
      <c r="G22" s="472">
        <v>95098</v>
      </c>
      <c r="H22" s="472">
        <v>61904</v>
      </c>
      <c r="I22" s="465">
        <v>73350</v>
      </c>
      <c r="J22" s="465">
        <f t="shared" si="13"/>
        <v>1560867</v>
      </c>
      <c r="K22" s="472">
        <f t="shared" si="14"/>
        <v>1250270</v>
      </c>
      <c r="L22" s="574">
        <v>84845</v>
      </c>
      <c r="M22" s="564"/>
      <c r="N22" s="467">
        <f t="shared" si="9"/>
        <v>1645712</v>
      </c>
      <c r="O22" s="520">
        <f t="shared" si="10"/>
        <v>1284270</v>
      </c>
      <c r="P22" s="473">
        <f t="shared" si="11"/>
        <v>1250270</v>
      </c>
      <c r="Q22" s="469">
        <v>34000</v>
      </c>
      <c r="R22" s="592"/>
      <c r="S22" s="473">
        <v>55000</v>
      </c>
      <c r="T22" s="474">
        <v>15700</v>
      </c>
      <c r="U22" s="593">
        <v>46100</v>
      </c>
      <c r="V22" s="520"/>
      <c r="W22" s="520">
        <v>15804</v>
      </c>
    </row>
    <row r="23" spans="1:27" s="44" customFormat="1" x14ac:dyDescent="0.25">
      <c r="A23" s="470" t="s">
        <v>522</v>
      </c>
      <c r="B23" s="471" t="s">
        <v>523</v>
      </c>
      <c r="C23" s="472">
        <f t="shared" si="12"/>
        <v>881079</v>
      </c>
      <c r="D23" s="472">
        <v>844020</v>
      </c>
      <c r="E23" s="472">
        <v>37059</v>
      </c>
      <c r="F23" s="472">
        <v>179996</v>
      </c>
      <c r="G23" s="472">
        <v>64092</v>
      </c>
      <c r="H23" s="472">
        <v>58759</v>
      </c>
      <c r="I23" s="465">
        <v>57600</v>
      </c>
      <c r="J23" s="465">
        <f t="shared" si="13"/>
        <v>1241526</v>
      </c>
      <c r="K23" s="472">
        <f t="shared" si="14"/>
        <v>1024016</v>
      </c>
      <c r="L23" s="574">
        <v>0</v>
      </c>
      <c r="M23" s="564"/>
      <c r="N23" s="467">
        <f t="shared" si="9"/>
        <v>1241526</v>
      </c>
      <c r="O23" s="520">
        <f t="shared" si="10"/>
        <v>1024016</v>
      </c>
      <c r="P23" s="473">
        <f t="shared" si="11"/>
        <v>1024016</v>
      </c>
      <c r="Q23" s="474"/>
      <c r="R23" s="593"/>
      <c r="S23" s="473">
        <v>22200</v>
      </c>
      <c r="T23" s="474">
        <v>7570</v>
      </c>
      <c r="U23" s="593">
        <v>47500</v>
      </c>
      <c r="V23" s="520"/>
      <c r="W23" s="520">
        <v>11259</v>
      </c>
      <c r="AA23" s="65"/>
    </row>
    <row r="24" spans="1:27" s="44" customFormat="1" ht="15.75" thickBot="1" x14ac:dyDescent="0.3">
      <c r="A24" s="476" t="s">
        <v>524</v>
      </c>
      <c r="B24" s="477" t="s">
        <v>525</v>
      </c>
      <c r="C24" s="478">
        <f t="shared" si="12"/>
        <v>525966</v>
      </c>
      <c r="D24" s="478">
        <v>494391</v>
      </c>
      <c r="E24" s="478">
        <v>31575</v>
      </c>
      <c r="F24" s="478">
        <v>94465</v>
      </c>
      <c r="G24" s="478">
        <v>11700</v>
      </c>
      <c r="H24" s="478"/>
      <c r="I24" s="514">
        <v>26663</v>
      </c>
      <c r="J24" s="465">
        <f t="shared" si="13"/>
        <v>658794</v>
      </c>
      <c r="K24" s="478">
        <f>D24+F24</f>
        <v>588856</v>
      </c>
      <c r="L24" s="577"/>
      <c r="M24" s="565"/>
      <c r="N24" s="467">
        <f t="shared" si="9"/>
        <v>658794</v>
      </c>
      <c r="O24" s="526">
        <f t="shared" si="10"/>
        <v>588856</v>
      </c>
      <c r="P24" s="454">
        <f t="shared" si="11"/>
        <v>588856</v>
      </c>
      <c r="Q24" s="455"/>
      <c r="R24" s="594"/>
      <c r="S24" s="454">
        <v>11700</v>
      </c>
      <c r="T24" s="455"/>
      <c r="U24" s="594"/>
      <c r="V24" s="584"/>
      <c r="W24" s="524"/>
    </row>
    <row r="25" spans="1:27" ht="15.75" thickBot="1" x14ac:dyDescent="0.3">
      <c r="A25" s="482" t="s">
        <v>526</v>
      </c>
      <c r="B25" s="483" t="s">
        <v>527</v>
      </c>
      <c r="C25" s="460">
        <f>C27+C28</f>
        <v>1750</v>
      </c>
      <c r="D25" s="460"/>
      <c r="E25" s="460">
        <f>E26+E27+E28</f>
        <v>1750</v>
      </c>
      <c r="F25" s="460">
        <f>F26+F27</f>
        <v>749268</v>
      </c>
      <c r="G25" s="460">
        <f>G26+G27</f>
        <v>200500</v>
      </c>
      <c r="H25" s="460"/>
      <c r="I25" s="460"/>
      <c r="J25" s="460">
        <f>J26+J27+J28</f>
        <v>951518</v>
      </c>
      <c r="K25" s="460">
        <f>K26+K27</f>
        <v>749268</v>
      </c>
      <c r="L25" s="461">
        <f>L26+L27</f>
        <v>0</v>
      </c>
      <c r="M25" s="525"/>
      <c r="N25" s="556">
        <f>N26+N27+N28</f>
        <v>951518</v>
      </c>
      <c r="O25" s="525">
        <f>O26+O27</f>
        <v>749268</v>
      </c>
      <c r="P25" s="459">
        <f>P26+P27</f>
        <v>749268</v>
      </c>
      <c r="Q25" s="460">
        <f>Q26+Q27</f>
        <v>0</v>
      </c>
      <c r="R25" s="591"/>
      <c r="S25" s="459">
        <f>SUM(S26:S28)</f>
        <v>108868</v>
      </c>
      <c r="T25" s="460">
        <f>SUM(T26:T28)</f>
        <v>91632</v>
      </c>
      <c r="U25" s="591">
        <f>SUM(U26:U28)</f>
        <v>0</v>
      </c>
      <c r="V25" s="549"/>
      <c r="W25" s="549">
        <f>SUM(W26:W28)</f>
        <v>0</v>
      </c>
    </row>
    <row r="26" spans="1:27" s="44" customFormat="1" x14ac:dyDescent="0.25">
      <c r="A26" s="462" t="s">
        <v>528</v>
      </c>
      <c r="B26" s="463" t="s">
        <v>529</v>
      </c>
      <c r="C26" s="465"/>
      <c r="D26" s="465"/>
      <c r="E26" s="465">
        <v>0</v>
      </c>
      <c r="F26" s="465">
        <v>517868</v>
      </c>
      <c r="G26" s="465">
        <v>150000</v>
      </c>
      <c r="H26" s="465"/>
      <c r="I26" s="465"/>
      <c r="J26" s="465">
        <f>F26+G26</f>
        <v>667868</v>
      </c>
      <c r="K26" s="465">
        <f>F26</f>
        <v>517868</v>
      </c>
      <c r="L26" s="576"/>
      <c r="M26" s="564"/>
      <c r="N26" s="467">
        <f>J26+L26</f>
        <v>667868</v>
      </c>
      <c r="O26" s="524">
        <f>P26+Q26</f>
        <v>517868</v>
      </c>
      <c r="P26" s="468">
        <f>K26</f>
        <v>517868</v>
      </c>
      <c r="Q26" s="469"/>
      <c r="R26" s="592"/>
      <c r="S26" s="468">
        <v>58368</v>
      </c>
      <c r="T26" s="469">
        <v>91632</v>
      </c>
      <c r="U26" s="607"/>
      <c r="V26" s="546"/>
      <c r="W26" s="550"/>
    </row>
    <row r="27" spans="1:27" s="44" customFormat="1" x14ac:dyDescent="0.25">
      <c r="A27" s="470" t="s">
        <v>530</v>
      </c>
      <c r="B27" s="471" t="s">
        <v>531</v>
      </c>
      <c r="C27" s="472">
        <f>E27</f>
        <v>1683</v>
      </c>
      <c r="D27" s="472"/>
      <c r="E27" s="472">
        <v>1683</v>
      </c>
      <c r="F27" s="472">
        <v>231400</v>
      </c>
      <c r="G27" s="472">
        <v>50500</v>
      </c>
      <c r="H27" s="472"/>
      <c r="I27" s="472"/>
      <c r="J27" s="472">
        <f>C27+F27+G27</f>
        <v>283583</v>
      </c>
      <c r="K27" s="472">
        <f>F27</f>
        <v>231400</v>
      </c>
      <c r="L27" s="574"/>
      <c r="M27" s="566"/>
      <c r="N27" s="557">
        <f>J27+L27</f>
        <v>283583</v>
      </c>
      <c r="O27" s="520">
        <f>P27+Q27</f>
        <v>231400</v>
      </c>
      <c r="P27" s="473">
        <f>K27</f>
        <v>231400</v>
      </c>
      <c r="Q27" s="474"/>
      <c r="R27" s="593"/>
      <c r="S27" s="473">
        <v>50500</v>
      </c>
      <c r="T27" s="474"/>
      <c r="U27" s="608"/>
      <c r="V27" s="547"/>
      <c r="W27" s="543"/>
    </row>
    <row r="28" spans="1:27" ht="15.75" thickBot="1" x14ac:dyDescent="0.3">
      <c r="A28" s="462"/>
      <c r="B28" s="463" t="s">
        <v>532</v>
      </c>
      <c r="C28" s="465">
        <f>E28</f>
        <v>67</v>
      </c>
      <c r="D28" s="465"/>
      <c r="E28" s="465">
        <v>67</v>
      </c>
      <c r="F28" s="484"/>
      <c r="G28" s="465"/>
      <c r="H28" s="465"/>
      <c r="I28" s="465"/>
      <c r="J28" s="465">
        <f>C28+F28+G28</f>
        <v>67</v>
      </c>
      <c r="K28" s="465"/>
      <c r="L28" s="576"/>
      <c r="M28" s="564"/>
      <c r="N28" s="467">
        <f>J28+L28</f>
        <v>67</v>
      </c>
      <c r="O28" s="524"/>
      <c r="P28" s="468"/>
      <c r="Q28" s="469"/>
      <c r="R28" s="598"/>
      <c r="S28" s="611"/>
      <c r="T28" s="710"/>
      <c r="U28" s="707"/>
      <c r="V28" s="548"/>
      <c r="W28" s="544"/>
    </row>
    <row r="29" spans="1:27" ht="15.75" thickBot="1" x14ac:dyDescent="0.3">
      <c r="A29" s="485" t="s">
        <v>533</v>
      </c>
      <c r="B29" s="486" t="s">
        <v>534</v>
      </c>
      <c r="C29" s="487"/>
      <c r="D29" s="487"/>
      <c r="E29" s="487">
        <f>E30+E31+E32+E33+E34+E35+E38+E39+E40+E41+E42+E43+E44+E36+E37</f>
        <v>332944</v>
      </c>
      <c r="F29" s="487"/>
      <c r="G29" s="487"/>
      <c r="H29" s="487"/>
      <c r="I29" s="487"/>
      <c r="J29" s="487"/>
      <c r="K29" s="487"/>
      <c r="L29" s="579"/>
      <c r="M29" s="567"/>
      <c r="N29" s="558"/>
      <c r="O29" s="525">
        <f>O30+O31+O32+O33+O34+O35+O38+O39+O40+O41+O42+O43+O44+O36+O37</f>
        <v>332877</v>
      </c>
      <c r="P29" s="459">
        <f>P30+P31+P32+P33+P34+P35+P38+P39+P40+P41+P42+P43+P44+P36+P37</f>
        <v>332877</v>
      </c>
      <c r="Q29" s="488"/>
      <c r="R29" s="599"/>
      <c r="S29" s="612"/>
      <c r="T29" s="711"/>
      <c r="U29" s="595"/>
      <c r="V29" s="522"/>
      <c r="W29" s="527"/>
    </row>
    <row r="30" spans="1:27" x14ac:dyDescent="0.25">
      <c r="A30" s="489"/>
      <c r="B30" s="490" t="s">
        <v>535</v>
      </c>
      <c r="C30" s="465"/>
      <c r="D30" s="465"/>
      <c r="E30" s="491">
        <v>25268</v>
      </c>
      <c r="F30" s="465"/>
      <c r="G30" s="465"/>
      <c r="H30" s="465"/>
      <c r="I30" s="465"/>
      <c r="J30" s="465"/>
      <c r="K30" s="465"/>
      <c r="L30" s="576"/>
      <c r="M30" s="564"/>
      <c r="N30" s="467"/>
      <c r="O30" s="586">
        <f>SUM(P30:Q30)</f>
        <v>25268</v>
      </c>
      <c r="P30" s="492">
        <f t="shared" ref="P30:P37" si="15">E30</f>
        <v>25268</v>
      </c>
      <c r="Q30" s="469"/>
      <c r="R30" s="598"/>
      <c r="S30" s="610"/>
      <c r="T30" s="709"/>
      <c r="U30" s="609"/>
      <c r="V30" s="545"/>
      <c r="W30" s="545"/>
    </row>
    <row r="31" spans="1:27" x14ac:dyDescent="0.25">
      <c r="A31" s="493"/>
      <c r="B31" s="494" t="s">
        <v>536</v>
      </c>
      <c r="C31" s="472"/>
      <c r="D31" s="472"/>
      <c r="E31" s="495">
        <v>65909</v>
      </c>
      <c r="F31" s="472"/>
      <c r="G31" s="472"/>
      <c r="H31" s="472"/>
      <c r="I31" s="472"/>
      <c r="J31" s="472"/>
      <c r="K31" s="472"/>
      <c r="L31" s="574"/>
      <c r="M31" s="566"/>
      <c r="N31" s="557"/>
      <c r="O31" s="586">
        <f t="shared" ref="O31:O45" si="16">SUM(P31:Q31)</f>
        <v>65909</v>
      </c>
      <c r="P31" s="600">
        <f t="shared" si="15"/>
        <v>65909</v>
      </c>
      <c r="Q31" s="474"/>
      <c r="R31" s="598"/>
      <c r="S31" s="610"/>
      <c r="T31" s="709"/>
      <c r="U31" s="590"/>
      <c r="V31" s="521"/>
      <c r="W31" s="521"/>
    </row>
    <row r="32" spans="1:27" x14ac:dyDescent="0.25">
      <c r="A32" s="493"/>
      <c r="B32" s="494" t="s">
        <v>537</v>
      </c>
      <c r="C32" s="472"/>
      <c r="D32" s="472"/>
      <c r="E32" s="495">
        <v>40832</v>
      </c>
      <c r="F32" s="472"/>
      <c r="G32" s="472"/>
      <c r="H32" s="472"/>
      <c r="I32" s="472"/>
      <c r="J32" s="472"/>
      <c r="K32" s="472"/>
      <c r="L32" s="574"/>
      <c r="M32" s="566"/>
      <c r="N32" s="557"/>
      <c r="O32" s="586">
        <f t="shared" si="16"/>
        <v>40832</v>
      </c>
      <c r="P32" s="600">
        <f t="shared" si="15"/>
        <v>40832</v>
      </c>
      <c r="Q32" s="474"/>
      <c r="R32" s="598"/>
      <c r="S32" s="610"/>
      <c r="T32" s="709"/>
      <c r="U32" s="590"/>
      <c r="V32" s="521"/>
      <c r="W32" s="521"/>
    </row>
    <row r="33" spans="1:23" x14ac:dyDescent="0.25">
      <c r="A33" s="493"/>
      <c r="B33" s="494" t="s">
        <v>538</v>
      </c>
      <c r="C33" s="472"/>
      <c r="D33" s="472"/>
      <c r="E33" s="495">
        <v>19829</v>
      </c>
      <c r="F33" s="472"/>
      <c r="G33" s="472"/>
      <c r="H33" s="472"/>
      <c r="I33" s="472"/>
      <c r="J33" s="472"/>
      <c r="K33" s="472"/>
      <c r="L33" s="574"/>
      <c r="M33" s="566"/>
      <c r="N33" s="557"/>
      <c r="O33" s="586">
        <f t="shared" si="16"/>
        <v>19829</v>
      </c>
      <c r="P33" s="600">
        <f t="shared" si="15"/>
        <v>19829</v>
      </c>
      <c r="Q33" s="474"/>
      <c r="R33" s="598"/>
      <c r="S33" s="610"/>
      <c r="T33" s="709"/>
      <c r="U33" s="590"/>
      <c r="V33" s="521"/>
      <c r="W33" s="521"/>
    </row>
    <row r="34" spans="1:23" x14ac:dyDescent="0.25">
      <c r="A34" s="493"/>
      <c r="B34" s="494" t="s">
        <v>672</v>
      </c>
      <c r="C34" s="472"/>
      <c r="D34" s="472"/>
      <c r="E34" s="495">
        <v>1000</v>
      </c>
      <c r="F34" s="472"/>
      <c r="G34" s="472"/>
      <c r="H34" s="472"/>
      <c r="I34" s="472"/>
      <c r="J34" s="472"/>
      <c r="K34" s="472"/>
      <c r="L34" s="574"/>
      <c r="M34" s="566"/>
      <c r="N34" s="557"/>
      <c r="O34" s="586">
        <f t="shared" si="16"/>
        <v>1000</v>
      </c>
      <c r="P34" s="600">
        <f t="shared" si="15"/>
        <v>1000</v>
      </c>
      <c r="Q34" s="474"/>
      <c r="R34" s="598"/>
      <c r="S34" s="610"/>
      <c r="T34" s="709"/>
      <c r="U34" s="590"/>
      <c r="V34" s="521"/>
      <c r="W34" s="521"/>
    </row>
    <row r="35" spans="1:23" x14ac:dyDescent="0.25">
      <c r="A35" s="493"/>
      <c r="B35" s="494" t="s">
        <v>673</v>
      </c>
      <c r="C35" s="472"/>
      <c r="D35" s="472"/>
      <c r="E35" s="495">
        <v>1600</v>
      </c>
      <c r="F35" s="472"/>
      <c r="G35" s="472"/>
      <c r="H35" s="472"/>
      <c r="I35" s="472"/>
      <c r="J35" s="472"/>
      <c r="K35" s="472"/>
      <c r="L35" s="574"/>
      <c r="M35" s="566"/>
      <c r="N35" s="557"/>
      <c r="O35" s="586">
        <f t="shared" si="16"/>
        <v>1600</v>
      </c>
      <c r="P35" s="600">
        <f t="shared" si="15"/>
        <v>1600</v>
      </c>
      <c r="Q35" s="474"/>
      <c r="R35" s="598"/>
      <c r="S35" s="610"/>
      <c r="T35" s="709"/>
      <c r="U35" s="590"/>
      <c r="V35" s="521"/>
      <c r="W35" s="521"/>
    </row>
    <row r="36" spans="1:23" x14ac:dyDescent="0.25">
      <c r="A36" s="493"/>
      <c r="B36" s="494" t="s">
        <v>674</v>
      </c>
      <c r="C36" s="472"/>
      <c r="D36" s="472"/>
      <c r="E36" s="495">
        <v>4050</v>
      </c>
      <c r="F36" s="472"/>
      <c r="G36" s="472"/>
      <c r="H36" s="472"/>
      <c r="I36" s="472"/>
      <c r="J36" s="472"/>
      <c r="K36" s="472"/>
      <c r="L36" s="574"/>
      <c r="M36" s="566"/>
      <c r="N36" s="557"/>
      <c r="O36" s="586">
        <f t="shared" si="16"/>
        <v>4050</v>
      </c>
      <c r="P36" s="600">
        <f t="shared" si="15"/>
        <v>4050</v>
      </c>
      <c r="Q36" s="474"/>
      <c r="R36" s="598"/>
      <c r="S36" s="610"/>
      <c r="T36" s="709"/>
      <c r="U36" s="590"/>
      <c r="V36" s="521"/>
      <c r="W36" s="521"/>
    </row>
    <row r="37" spans="1:23" x14ac:dyDescent="0.25">
      <c r="A37" s="493"/>
      <c r="B37" s="494" t="s">
        <v>675</v>
      </c>
      <c r="C37" s="472"/>
      <c r="D37" s="472"/>
      <c r="E37" s="495">
        <v>10000</v>
      </c>
      <c r="F37" s="472"/>
      <c r="G37" s="472"/>
      <c r="H37" s="472"/>
      <c r="I37" s="472"/>
      <c r="J37" s="472"/>
      <c r="K37" s="472"/>
      <c r="L37" s="574"/>
      <c r="M37" s="566"/>
      <c r="N37" s="557"/>
      <c r="O37" s="586">
        <f t="shared" si="16"/>
        <v>10000</v>
      </c>
      <c r="P37" s="600">
        <f t="shared" si="15"/>
        <v>10000</v>
      </c>
      <c r="Q37" s="474"/>
      <c r="R37" s="598"/>
      <c r="S37" s="610"/>
      <c r="T37" s="709"/>
      <c r="U37" s="590"/>
      <c r="V37" s="521"/>
      <c r="W37" s="521"/>
    </row>
    <row r="38" spans="1:23" x14ac:dyDescent="0.25">
      <c r="A38" s="493"/>
      <c r="B38" s="494" t="s">
        <v>539</v>
      </c>
      <c r="C38" s="472"/>
      <c r="D38" s="472"/>
      <c r="E38" s="495">
        <v>302</v>
      </c>
      <c r="F38" s="472"/>
      <c r="G38" s="472"/>
      <c r="H38" s="472"/>
      <c r="I38" s="472"/>
      <c r="J38" s="472"/>
      <c r="K38" s="472"/>
      <c r="L38" s="574"/>
      <c r="M38" s="566"/>
      <c r="N38" s="557"/>
      <c r="O38" s="586">
        <f t="shared" si="16"/>
        <v>235</v>
      </c>
      <c r="P38" s="600">
        <f>E38-E28</f>
        <v>235</v>
      </c>
      <c r="Q38" s="474"/>
      <c r="R38" s="598"/>
      <c r="S38" s="610"/>
      <c r="T38" s="709"/>
      <c r="U38" s="590"/>
      <c r="V38" s="521"/>
      <c r="W38" s="521"/>
    </row>
    <row r="39" spans="1:23" x14ac:dyDescent="0.25">
      <c r="A39" s="493"/>
      <c r="B39" s="494" t="s">
        <v>540</v>
      </c>
      <c r="C39" s="472"/>
      <c r="D39" s="472"/>
      <c r="E39" s="495">
        <v>104039</v>
      </c>
      <c r="F39" s="472"/>
      <c r="G39" s="472"/>
      <c r="H39" s="472"/>
      <c r="I39" s="472"/>
      <c r="J39" s="472"/>
      <c r="K39" s="472"/>
      <c r="L39" s="574"/>
      <c r="M39" s="566"/>
      <c r="N39" s="557"/>
      <c r="O39" s="586">
        <f t="shared" si="16"/>
        <v>104039</v>
      </c>
      <c r="P39" s="600">
        <f t="shared" ref="P39:P44" si="17">E39</f>
        <v>104039</v>
      </c>
      <c r="Q39" s="474"/>
      <c r="R39" s="598"/>
      <c r="S39" s="610"/>
      <c r="T39" s="709"/>
      <c r="U39" s="590"/>
      <c r="V39" s="521"/>
      <c r="W39" s="521"/>
    </row>
    <row r="40" spans="1:23" x14ac:dyDescent="0.25">
      <c r="A40" s="493"/>
      <c r="B40" s="494" t="s">
        <v>541</v>
      </c>
      <c r="C40" s="472"/>
      <c r="D40" s="472"/>
      <c r="E40" s="495">
        <v>5300</v>
      </c>
      <c r="F40" s="472"/>
      <c r="G40" s="472"/>
      <c r="H40" s="472"/>
      <c r="I40" s="472"/>
      <c r="J40" s="472"/>
      <c r="K40" s="472"/>
      <c r="L40" s="574"/>
      <c r="M40" s="566"/>
      <c r="N40" s="557"/>
      <c r="O40" s="586">
        <f t="shared" si="16"/>
        <v>5300</v>
      </c>
      <c r="P40" s="600">
        <f t="shared" si="17"/>
        <v>5300</v>
      </c>
      <c r="Q40" s="474"/>
      <c r="R40" s="598"/>
      <c r="S40" s="610"/>
      <c r="T40" s="709"/>
      <c r="U40" s="590"/>
      <c r="V40" s="521"/>
      <c r="W40" s="521"/>
    </row>
    <row r="41" spans="1:23" x14ac:dyDescent="0.25">
      <c r="A41" s="493"/>
      <c r="B41" s="494" t="s">
        <v>542</v>
      </c>
      <c r="C41" s="472"/>
      <c r="D41" s="472"/>
      <c r="E41" s="495">
        <v>0</v>
      </c>
      <c r="F41" s="472"/>
      <c r="G41" s="472"/>
      <c r="H41" s="472"/>
      <c r="I41" s="472"/>
      <c r="J41" s="472"/>
      <c r="K41" s="472"/>
      <c r="L41" s="574"/>
      <c r="M41" s="566"/>
      <c r="N41" s="557"/>
      <c r="O41" s="586">
        <f t="shared" si="16"/>
        <v>0</v>
      </c>
      <c r="P41" s="600">
        <f t="shared" si="17"/>
        <v>0</v>
      </c>
      <c r="Q41" s="474"/>
      <c r="R41" s="598"/>
      <c r="S41" s="610"/>
      <c r="T41" s="709"/>
      <c r="U41" s="590"/>
      <c r="V41" s="521"/>
      <c r="W41" s="521"/>
    </row>
    <row r="42" spans="1:23" x14ac:dyDescent="0.25">
      <c r="A42" s="496"/>
      <c r="B42" s="494" t="s">
        <v>676</v>
      </c>
      <c r="C42" s="478"/>
      <c r="D42" s="478"/>
      <c r="E42" s="497">
        <v>40860</v>
      </c>
      <c r="F42" s="478"/>
      <c r="G42" s="478"/>
      <c r="H42" s="478"/>
      <c r="I42" s="478"/>
      <c r="J42" s="478"/>
      <c r="K42" s="478"/>
      <c r="L42" s="577"/>
      <c r="M42" s="568"/>
      <c r="N42" s="559"/>
      <c r="O42" s="586">
        <f t="shared" si="16"/>
        <v>40860</v>
      </c>
      <c r="P42" s="600">
        <f t="shared" si="17"/>
        <v>40860</v>
      </c>
      <c r="Q42" s="474"/>
      <c r="R42" s="598"/>
      <c r="S42" s="610"/>
      <c r="T42" s="709"/>
      <c r="U42" s="590"/>
      <c r="V42" s="521"/>
      <c r="W42" s="521"/>
    </row>
    <row r="43" spans="1:23" x14ac:dyDescent="0.25">
      <c r="A43" s="496"/>
      <c r="B43" s="494" t="s">
        <v>717</v>
      </c>
      <c r="C43" s="478"/>
      <c r="D43" s="478"/>
      <c r="E43" s="497">
        <v>13305</v>
      </c>
      <c r="F43" s="478"/>
      <c r="G43" s="478"/>
      <c r="H43" s="478"/>
      <c r="I43" s="478"/>
      <c r="J43" s="478"/>
      <c r="K43" s="478"/>
      <c r="L43" s="577"/>
      <c r="M43" s="568"/>
      <c r="N43" s="559"/>
      <c r="O43" s="586">
        <f t="shared" si="16"/>
        <v>13305</v>
      </c>
      <c r="P43" s="600">
        <f t="shared" si="17"/>
        <v>13305</v>
      </c>
      <c r="Q43" s="474"/>
      <c r="R43" s="598"/>
      <c r="S43" s="610"/>
      <c r="T43" s="709"/>
      <c r="U43" s="590"/>
      <c r="V43" s="521"/>
      <c r="W43" s="521"/>
    </row>
    <row r="44" spans="1:23" ht="15.75" thickBot="1" x14ac:dyDescent="0.3">
      <c r="A44" s="496"/>
      <c r="B44" s="494" t="s">
        <v>543</v>
      </c>
      <c r="C44" s="478"/>
      <c r="D44" s="478"/>
      <c r="E44" s="497">
        <v>650</v>
      </c>
      <c r="F44" s="478"/>
      <c r="G44" s="478"/>
      <c r="H44" s="478"/>
      <c r="I44" s="478"/>
      <c r="J44" s="478"/>
      <c r="K44" s="478"/>
      <c r="L44" s="577"/>
      <c r="M44" s="568"/>
      <c r="N44" s="559"/>
      <c r="O44" s="586">
        <f t="shared" si="16"/>
        <v>650</v>
      </c>
      <c r="P44" s="601">
        <f t="shared" si="17"/>
        <v>650</v>
      </c>
      <c r="Q44" s="455"/>
      <c r="R44" s="598"/>
      <c r="S44" s="610"/>
      <c r="T44" s="709"/>
      <c r="U44" s="590"/>
      <c r="V44" s="521"/>
      <c r="W44" s="521"/>
    </row>
    <row r="45" spans="1:23" ht="15.75" thickBot="1" x14ac:dyDescent="0.3">
      <c r="A45" s="551" t="s">
        <v>544</v>
      </c>
      <c r="B45" s="486" t="s">
        <v>584</v>
      </c>
      <c r="C45" s="487"/>
      <c r="D45" s="487"/>
      <c r="E45" s="487"/>
      <c r="F45" s="487"/>
      <c r="G45" s="487">
        <f>G9+G18+G25</f>
        <v>832815</v>
      </c>
      <c r="H45" s="487"/>
      <c r="I45" s="487"/>
      <c r="J45" s="487"/>
      <c r="K45" s="487"/>
      <c r="L45" s="579">
        <f>6879+16000+3430</f>
        <v>26309</v>
      </c>
      <c r="M45" s="567"/>
      <c r="N45" s="558"/>
      <c r="O45" s="525">
        <f t="shared" si="16"/>
        <v>859124</v>
      </c>
      <c r="P45" s="459">
        <f>G45</f>
        <v>832815</v>
      </c>
      <c r="Q45" s="460">
        <f>L45</f>
        <v>26309</v>
      </c>
      <c r="R45" s="602"/>
      <c r="S45" s="610"/>
      <c r="T45" s="709"/>
      <c r="U45" s="590"/>
      <c r="V45" s="521"/>
      <c r="W45" s="521"/>
    </row>
    <row r="46" spans="1:23" ht="15.75" thickBot="1" x14ac:dyDescent="0.3">
      <c r="A46" s="485" t="s">
        <v>545</v>
      </c>
      <c r="B46" s="498" t="s">
        <v>295</v>
      </c>
      <c r="C46" s="487">
        <f>D46+E46</f>
        <v>55080</v>
      </c>
      <c r="D46" s="487">
        <v>38024</v>
      </c>
      <c r="E46" s="487">
        <v>17056</v>
      </c>
      <c r="F46" s="487"/>
      <c r="G46" s="487">
        <v>20000</v>
      </c>
      <c r="H46" s="487">
        <v>8000</v>
      </c>
      <c r="I46" s="487">
        <f>155229+3572</f>
        <v>158801</v>
      </c>
      <c r="J46" s="487">
        <f>D46+E46+G46+H46+F46+I46</f>
        <v>241881</v>
      </c>
      <c r="K46" s="487"/>
      <c r="L46" s="579"/>
      <c r="M46" s="567"/>
      <c r="N46" s="558">
        <f>D46+E46+G46+H46+F46+L46+I46</f>
        <v>241881</v>
      </c>
      <c r="O46" s="525">
        <v>0</v>
      </c>
      <c r="P46" s="459">
        <v>0</v>
      </c>
      <c r="Q46" s="488"/>
      <c r="R46" s="598"/>
      <c r="S46" s="610"/>
      <c r="T46" s="709"/>
      <c r="U46" s="590"/>
      <c r="V46" s="521"/>
      <c r="W46" s="521"/>
    </row>
    <row r="47" spans="1:23" ht="15.75" thickBot="1" x14ac:dyDescent="0.3">
      <c r="A47" s="485" t="s">
        <v>546</v>
      </c>
      <c r="B47" s="498" t="s">
        <v>547</v>
      </c>
      <c r="C47" s="487"/>
      <c r="D47" s="487"/>
      <c r="E47" s="487"/>
      <c r="F47" s="487"/>
      <c r="G47" s="487"/>
      <c r="H47" s="487">
        <f>H9+H18</f>
        <v>404457</v>
      </c>
      <c r="I47" s="487">
        <f>I9+I18</f>
        <v>369037</v>
      </c>
      <c r="J47" s="487"/>
      <c r="K47" s="487"/>
      <c r="L47" s="579"/>
      <c r="M47" s="567"/>
      <c r="N47" s="558"/>
      <c r="O47" s="525">
        <f>P47</f>
        <v>773494</v>
      </c>
      <c r="P47" s="459">
        <f>H47+I47</f>
        <v>773494</v>
      </c>
      <c r="Q47" s="488"/>
      <c r="R47" s="603"/>
      <c r="S47" s="610"/>
      <c r="T47" s="709"/>
      <c r="U47" s="590"/>
      <c r="V47" s="521"/>
      <c r="W47" s="521"/>
    </row>
    <row r="48" spans="1:23" s="44" customFormat="1" ht="15.75" thickBot="1" x14ac:dyDescent="0.3">
      <c r="A48" s="936" t="s">
        <v>642</v>
      </c>
      <c r="B48" s="937"/>
      <c r="C48" s="552">
        <f>C9+C18+C25+C46</f>
        <v>5012000</v>
      </c>
      <c r="D48" s="552">
        <f>D18+D46</f>
        <v>4662000</v>
      </c>
      <c r="E48" s="552">
        <f>E30+E31+E32+E33+E34+E35+E38+E39+E40+E41+E42+E43+E44+E46+E36+E37</f>
        <v>350000</v>
      </c>
      <c r="F48" s="552">
        <f>F9+F18+F25+F8+F46</f>
        <v>3682413</v>
      </c>
      <c r="G48" s="552">
        <f>G9+G18+G25+G46</f>
        <v>852815</v>
      </c>
      <c r="H48" s="552">
        <f>H9+H18+H46</f>
        <v>412457</v>
      </c>
      <c r="I48" s="552">
        <f>I9+I18+I46</f>
        <v>527838</v>
      </c>
      <c r="J48" s="552">
        <f>J9+J18+J25+J46+J8</f>
        <v>10487523</v>
      </c>
      <c r="K48" s="552">
        <f>K9+K18+K25</f>
        <v>8302589</v>
      </c>
      <c r="L48" s="580">
        <f>L9+L18+L25+L46</f>
        <v>187821</v>
      </c>
      <c r="M48" s="569"/>
      <c r="N48" s="560">
        <f>N9+N18+N25+N8+N46</f>
        <v>10675344</v>
      </c>
      <c r="O48" s="549">
        <f>O47+O45+O29+O25+O18+O9</f>
        <v>10259244</v>
      </c>
      <c r="P48" s="582">
        <f>P47+P45+P29+P25+P18+P9</f>
        <v>10198935</v>
      </c>
      <c r="Q48" s="583">
        <f>Q9+Q18+Q25+Q45</f>
        <v>60309</v>
      </c>
      <c r="R48" s="613"/>
      <c r="S48" s="578">
        <f>S9+S18+S25</f>
        <v>461968</v>
      </c>
      <c r="T48" s="487">
        <f>T9+T18+T25</f>
        <v>187952</v>
      </c>
      <c r="U48" s="614">
        <f>U25+U18+U9</f>
        <v>347685</v>
      </c>
      <c r="V48" s="567"/>
      <c r="W48" s="614">
        <f>W25+W18+W9</f>
        <v>56772</v>
      </c>
    </row>
    <row r="49" spans="1:23" s="44" customFormat="1" ht="15.75" thickBot="1" x14ac:dyDescent="0.3">
      <c r="A49" s="909" t="s">
        <v>357</v>
      </c>
      <c r="B49" s="910"/>
      <c r="C49" s="730"/>
      <c r="D49" s="730">
        <v>480840</v>
      </c>
      <c r="E49" s="730"/>
      <c r="F49" s="730">
        <v>85000</v>
      </c>
      <c r="G49" s="730">
        <v>385000</v>
      </c>
      <c r="H49" s="730">
        <f>200000+8555</f>
        <v>208555</v>
      </c>
      <c r="I49" s="730"/>
      <c r="J49" s="730"/>
      <c r="K49" s="730"/>
      <c r="L49" s="731">
        <v>13800</v>
      </c>
      <c r="M49" s="732"/>
      <c r="N49" s="733">
        <f>SUM(C49:L49)</f>
        <v>1173195</v>
      </c>
      <c r="O49" s="734">
        <f>SUM(P49:Q49)</f>
        <v>1173195</v>
      </c>
      <c r="P49" s="735">
        <f>D49+F49+G49+H49</f>
        <v>1159395</v>
      </c>
      <c r="Q49" s="736">
        <f>L49</f>
        <v>13800</v>
      </c>
      <c r="R49" s="737"/>
      <c r="S49" s="735">
        <v>373800</v>
      </c>
      <c r="T49" s="736">
        <v>25000</v>
      </c>
      <c r="U49" s="738">
        <v>200000</v>
      </c>
      <c r="V49" s="734"/>
      <c r="W49" s="614">
        <v>8555</v>
      </c>
    </row>
    <row r="50" spans="1:23" s="44" customFormat="1" ht="15.75" thickBot="1" x14ac:dyDescent="0.3">
      <c r="A50" s="909" t="s">
        <v>581</v>
      </c>
      <c r="B50" s="910"/>
      <c r="C50" s="730"/>
      <c r="D50" s="730"/>
      <c r="E50" s="730"/>
      <c r="F50" s="730">
        <v>157000</v>
      </c>
      <c r="G50" s="730">
        <v>12000</v>
      </c>
      <c r="H50" s="730"/>
      <c r="I50" s="730"/>
      <c r="J50" s="730"/>
      <c r="K50" s="730"/>
      <c r="L50" s="731"/>
      <c r="M50" s="732"/>
      <c r="N50" s="733">
        <f>SUM(C50:L50)</f>
        <v>169000</v>
      </c>
      <c r="O50" s="734">
        <f>SUM(P50:Q50)</f>
        <v>169000</v>
      </c>
      <c r="P50" s="735">
        <f>F50+G50</f>
        <v>169000</v>
      </c>
      <c r="Q50" s="736"/>
      <c r="R50" s="737"/>
      <c r="S50" s="735">
        <v>12000</v>
      </c>
      <c r="T50" s="736"/>
      <c r="U50" s="738"/>
      <c r="V50" s="734"/>
      <c r="W50" s="738">
        <v>0</v>
      </c>
    </row>
    <row r="51" spans="1:23" s="747" customFormat="1" ht="32.25" customHeight="1" thickBot="1" x14ac:dyDescent="0.3">
      <c r="A51" s="932" t="s">
        <v>582</v>
      </c>
      <c r="B51" s="933"/>
      <c r="C51" s="739"/>
      <c r="D51" s="740">
        <f>D48+D49+D50</f>
        <v>5142840</v>
      </c>
      <c r="E51" s="740">
        <f>E48+E49+E50</f>
        <v>350000</v>
      </c>
      <c r="F51" s="740">
        <f>F48+F49+F50</f>
        <v>3924413</v>
      </c>
      <c r="G51" s="740">
        <f>G48+G49+G50</f>
        <v>1249815</v>
      </c>
      <c r="H51" s="740">
        <f>H48+H49+H50</f>
        <v>621012</v>
      </c>
      <c r="I51" s="740">
        <f t="shared" ref="I51:L51" si="18">I48+I49+I50</f>
        <v>527838</v>
      </c>
      <c r="J51" s="740">
        <f t="shared" si="18"/>
        <v>10487523</v>
      </c>
      <c r="K51" s="740">
        <f t="shared" si="18"/>
        <v>8302589</v>
      </c>
      <c r="L51" s="741">
        <f t="shared" si="18"/>
        <v>201621</v>
      </c>
      <c r="M51" s="742"/>
      <c r="N51" s="743">
        <f>N48+N49+N50</f>
        <v>12017539</v>
      </c>
      <c r="O51" s="742">
        <f>O48+O49+O50</f>
        <v>11601439</v>
      </c>
      <c r="P51" s="744">
        <f>P48+P49+P50</f>
        <v>11527330</v>
      </c>
      <c r="Q51" s="740">
        <f>Q48+Q49+Q50</f>
        <v>74109</v>
      </c>
      <c r="R51" s="745"/>
      <c r="S51" s="891">
        <f>S50+S49+S48+U48+U49+T48+T49</f>
        <v>1608405</v>
      </c>
      <c r="T51" s="892"/>
      <c r="U51" s="893"/>
      <c r="V51" s="746"/>
      <c r="W51" s="743">
        <f>W48+W50+W49</f>
        <v>65327</v>
      </c>
    </row>
    <row r="52" spans="1:23" s="747" customFormat="1" ht="16.5" thickBot="1" x14ac:dyDescent="0.3">
      <c r="A52" s="896" t="s">
        <v>585</v>
      </c>
      <c r="B52" s="897"/>
      <c r="C52" s="740"/>
      <c r="D52" s="740"/>
      <c r="E52" s="740"/>
      <c r="F52" s="740"/>
      <c r="G52" s="740"/>
      <c r="H52" s="740"/>
      <c r="I52" s="740"/>
      <c r="J52" s="740"/>
      <c r="K52" s="740"/>
      <c r="L52" s="741"/>
      <c r="M52" s="742"/>
      <c r="N52" s="748">
        <f>SUM(C52:M52)</f>
        <v>0</v>
      </c>
      <c r="O52" s="749">
        <f>SUM(P52:R52)</f>
        <v>12830930</v>
      </c>
      <c r="P52" s="744">
        <f>20637852-10198935-1159395-169000</f>
        <v>9110522</v>
      </c>
      <c r="Q52" s="740">
        <f>3218017-13800-60309</f>
        <v>3143908</v>
      </c>
      <c r="R52" s="745">
        <v>576500</v>
      </c>
      <c r="S52" s="891">
        <f>20637852-997605-598800-12000</f>
        <v>19029447</v>
      </c>
      <c r="T52" s="892"/>
      <c r="U52" s="893"/>
      <c r="V52" s="742">
        <v>1194500</v>
      </c>
      <c r="W52" s="743">
        <f>2970952-56772-8555</f>
        <v>2905625</v>
      </c>
    </row>
    <row r="53" spans="1:23" s="755" customFormat="1" ht="33.75" customHeight="1" thickBot="1" x14ac:dyDescent="0.35">
      <c r="A53" s="885" t="s">
        <v>586</v>
      </c>
      <c r="B53" s="886"/>
      <c r="C53" s="886"/>
      <c r="D53" s="886"/>
      <c r="E53" s="886"/>
      <c r="F53" s="886"/>
      <c r="G53" s="886"/>
      <c r="H53" s="886"/>
      <c r="I53" s="886"/>
      <c r="J53" s="886"/>
      <c r="K53" s="886"/>
      <c r="L53" s="886"/>
      <c r="M53" s="886"/>
      <c r="N53" s="886"/>
      <c r="O53" s="887"/>
      <c r="P53" s="750">
        <f>P51+P52</f>
        <v>20637852</v>
      </c>
      <c r="Q53" s="751">
        <f>Q51+Q52</f>
        <v>3218017</v>
      </c>
      <c r="R53" s="752">
        <f t="shared" ref="R53" si="19">R51+R52</f>
        <v>576500</v>
      </c>
      <c r="S53" s="894">
        <f>S51+S52</f>
        <v>20637852</v>
      </c>
      <c r="T53" s="883"/>
      <c r="U53" s="895"/>
      <c r="V53" s="753">
        <f>V51+V52</f>
        <v>1194500</v>
      </c>
      <c r="W53" s="754">
        <f>W51+W52</f>
        <v>2970952</v>
      </c>
    </row>
    <row r="54" spans="1:23" s="44" customFormat="1" ht="19.5" thickBot="1" x14ac:dyDescent="0.35">
      <c r="A54" s="888"/>
      <c r="B54" s="889"/>
      <c r="C54" s="889"/>
      <c r="D54" s="889"/>
      <c r="E54" s="889"/>
      <c r="F54" s="889"/>
      <c r="G54" s="889"/>
      <c r="H54" s="889"/>
      <c r="I54" s="889"/>
      <c r="J54" s="889"/>
      <c r="K54" s="889"/>
      <c r="L54" s="889"/>
      <c r="M54" s="889"/>
      <c r="N54" s="889"/>
      <c r="O54" s="890"/>
      <c r="P54" s="880">
        <f>SUM(P53:R53)</f>
        <v>24432369</v>
      </c>
      <c r="Q54" s="881"/>
      <c r="R54" s="882"/>
      <c r="S54" s="880">
        <f>SUM(S53:W53)</f>
        <v>24803304</v>
      </c>
      <c r="T54" s="883"/>
      <c r="U54" s="883"/>
      <c r="V54" s="883"/>
      <c r="W54" s="884"/>
    </row>
    <row r="55" spans="1:23" x14ac:dyDescent="0.25">
      <c r="P55" s="878">
        <f>S54-P54</f>
        <v>370935</v>
      </c>
      <c r="Q55" s="879"/>
      <c r="R55" s="879"/>
      <c r="S55" s="879"/>
      <c r="T55" s="879"/>
      <c r="U55" s="879"/>
      <c r="V55" s="879"/>
      <c r="W55" s="879"/>
    </row>
  </sheetData>
  <mergeCells count="35">
    <mergeCell ref="A50:B50"/>
    <mergeCell ref="A51:B51"/>
    <mergeCell ref="L3:L6"/>
    <mergeCell ref="A48:B48"/>
    <mergeCell ref="H4:H6"/>
    <mergeCell ref="K4:K6"/>
    <mergeCell ref="D5:D6"/>
    <mergeCell ref="E5:E6"/>
    <mergeCell ref="G4:G6"/>
    <mergeCell ref="I3:I6"/>
    <mergeCell ref="A2:A6"/>
    <mergeCell ref="B2:B6"/>
    <mergeCell ref="C3:E3"/>
    <mergeCell ref="F3:H3"/>
    <mergeCell ref="J3:J6"/>
    <mergeCell ref="C4:C6"/>
    <mergeCell ref="A1:W1"/>
    <mergeCell ref="S6:U6"/>
    <mergeCell ref="S2:W4"/>
    <mergeCell ref="A49:B49"/>
    <mergeCell ref="N2:N6"/>
    <mergeCell ref="D4:E4"/>
    <mergeCell ref="F4:F6"/>
    <mergeCell ref="M2:M6"/>
    <mergeCell ref="O2:R4"/>
    <mergeCell ref="P5:R5"/>
    <mergeCell ref="C2:K2"/>
    <mergeCell ref="P55:W55"/>
    <mergeCell ref="P54:R54"/>
    <mergeCell ref="S54:W54"/>
    <mergeCell ref="A53:O54"/>
    <mergeCell ref="S51:U51"/>
    <mergeCell ref="S52:U52"/>
    <mergeCell ref="S53:U53"/>
    <mergeCell ref="A52:B52"/>
  </mergeCells>
  <pageMargins left="0.7" right="0.7" top="0.75" bottom="0.75" header="0.3" footer="0.3"/>
  <pageSetup paperSize="9" scale="44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I42" sqref="I42"/>
    </sheetView>
  </sheetViews>
  <sheetFormatPr defaultRowHeight="15" x14ac:dyDescent="0.25"/>
  <cols>
    <col min="2" max="2" width="58.7109375" bestFit="1" customWidth="1"/>
    <col min="3" max="3" width="28.42578125" bestFit="1" customWidth="1"/>
    <col min="4" max="5" width="13.85546875" bestFit="1" customWidth="1"/>
    <col min="6" max="6" width="13.85546875" customWidth="1"/>
    <col min="7" max="7" width="15.42578125" bestFit="1" customWidth="1"/>
    <col min="8" max="8" width="12.140625" customWidth="1"/>
    <col min="9" max="9" width="13.85546875" style="1" bestFit="1" customWidth="1"/>
  </cols>
  <sheetData>
    <row r="1" spans="1:10" ht="21" thickBot="1" x14ac:dyDescent="0.35">
      <c r="A1" s="961" t="s">
        <v>720</v>
      </c>
      <c r="B1" s="961"/>
      <c r="C1" s="961"/>
      <c r="D1" s="961"/>
      <c r="E1" s="961"/>
      <c r="F1" s="961"/>
      <c r="G1" s="961"/>
      <c r="H1" s="961"/>
      <c r="I1" s="961"/>
    </row>
    <row r="2" spans="1:10" ht="16.5" customHeight="1" thickBot="1" x14ac:dyDescent="0.3">
      <c r="A2" s="962" t="s">
        <v>601</v>
      </c>
      <c r="B2" s="963"/>
      <c r="C2" s="968" t="s">
        <v>633</v>
      </c>
      <c r="D2" s="971" t="s">
        <v>634</v>
      </c>
      <c r="E2" s="972"/>
      <c r="F2" s="972"/>
      <c r="G2" s="972"/>
      <c r="H2" s="972"/>
      <c r="I2" s="973"/>
    </row>
    <row r="3" spans="1:10" ht="16.5" customHeight="1" thickBot="1" x14ac:dyDescent="0.3">
      <c r="A3" s="964"/>
      <c r="B3" s="965"/>
      <c r="C3" s="969"/>
      <c r="D3" s="974" t="s">
        <v>602</v>
      </c>
      <c r="E3" s="975"/>
      <c r="F3" s="683"/>
      <c r="G3" s="974" t="s">
        <v>603</v>
      </c>
      <c r="H3" s="975"/>
      <c r="I3" s="976"/>
    </row>
    <row r="4" spans="1:10" ht="79.5" thickBot="1" x14ac:dyDescent="0.3">
      <c r="A4" s="966"/>
      <c r="B4" s="967"/>
      <c r="C4" s="970"/>
      <c r="D4" s="640" t="s">
        <v>599</v>
      </c>
      <c r="E4" s="641" t="s">
        <v>610</v>
      </c>
      <c r="F4" s="640" t="s">
        <v>635</v>
      </c>
      <c r="G4" s="642" t="s">
        <v>604</v>
      </c>
      <c r="H4" s="643" t="s">
        <v>605</v>
      </c>
      <c r="I4" s="644" t="s">
        <v>609</v>
      </c>
    </row>
    <row r="5" spans="1:10" ht="16.5" thickBot="1" x14ac:dyDescent="0.3">
      <c r="A5" s="977" t="s">
        <v>378</v>
      </c>
      <c r="B5" s="978"/>
      <c r="C5" s="645">
        <v>20637852</v>
      </c>
      <c r="D5" s="647"/>
      <c r="E5" s="646"/>
      <c r="F5" s="686">
        <v>281432</v>
      </c>
      <c r="G5" s="647">
        <v>20256420</v>
      </c>
      <c r="H5" s="687"/>
      <c r="I5" s="648">
        <v>100000</v>
      </c>
    </row>
    <row r="6" spans="1:10" ht="16.5" thickBot="1" x14ac:dyDescent="0.3">
      <c r="A6" s="977" t="s">
        <v>381</v>
      </c>
      <c r="B6" s="978"/>
      <c r="C6" s="649">
        <f>SUM(C7:C37)</f>
        <v>3218017</v>
      </c>
      <c r="D6" s="650">
        <f t="shared" ref="D6:I6" si="0">SUM(D7:D37)</f>
        <v>1410495</v>
      </c>
      <c r="E6" s="651">
        <f t="shared" si="0"/>
        <v>456305</v>
      </c>
      <c r="F6" s="651">
        <f t="shared" si="0"/>
        <v>15000</v>
      </c>
      <c r="G6" s="650">
        <f>SUM(G7:G37)</f>
        <v>79897</v>
      </c>
      <c r="H6" s="651">
        <f>SUM(H7:H37)</f>
        <v>115600</v>
      </c>
      <c r="I6" s="648">
        <f t="shared" si="0"/>
        <v>1140720</v>
      </c>
      <c r="J6" s="1"/>
    </row>
    <row r="7" spans="1:10" x14ac:dyDescent="0.25">
      <c r="A7" s="702" t="s">
        <v>437</v>
      </c>
      <c r="B7" s="654" t="s">
        <v>443</v>
      </c>
      <c r="C7" s="655">
        <v>65000</v>
      </c>
      <c r="D7" s="656">
        <v>43800</v>
      </c>
      <c r="E7" s="657"/>
      <c r="F7" s="684"/>
      <c r="G7" s="658"/>
      <c r="H7" s="659"/>
      <c r="I7" s="725">
        <v>21200</v>
      </c>
      <c r="J7" s="1"/>
    </row>
    <row r="8" spans="1:10" x14ac:dyDescent="0.25">
      <c r="A8" s="984" t="s">
        <v>596</v>
      </c>
      <c r="B8" s="654" t="s">
        <v>628</v>
      </c>
      <c r="C8" s="655">
        <v>4200</v>
      </c>
      <c r="D8" s="656"/>
      <c r="E8" s="657"/>
      <c r="F8" s="684"/>
      <c r="G8" s="658"/>
      <c r="H8" s="659">
        <v>4200</v>
      </c>
      <c r="I8" s="725"/>
      <c r="J8" s="1"/>
    </row>
    <row r="9" spans="1:10" x14ac:dyDescent="0.25">
      <c r="A9" s="986"/>
      <c r="B9" s="654" t="s">
        <v>719</v>
      </c>
      <c r="C9" s="655">
        <v>4500</v>
      </c>
      <c r="D9" s="656"/>
      <c r="E9" s="657"/>
      <c r="F9" s="684"/>
      <c r="G9" s="658">
        <v>4500</v>
      </c>
      <c r="H9" s="659"/>
      <c r="I9" s="725"/>
      <c r="J9" s="1"/>
    </row>
    <row r="10" spans="1:10" x14ac:dyDescent="0.25">
      <c r="A10" s="985"/>
      <c r="B10" s="660" t="s">
        <v>636</v>
      </c>
      <c r="C10" s="661">
        <v>11100</v>
      </c>
      <c r="D10" s="658"/>
      <c r="E10" s="662"/>
      <c r="F10" s="666"/>
      <c r="G10" s="658"/>
      <c r="H10" s="662">
        <v>11100</v>
      </c>
      <c r="I10" s="663"/>
      <c r="J10" s="1"/>
    </row>
    <row r="11" spans="1:10" x14ac:dyDescent="0.25">
      <c r="A11" s="843"/>
      <c r="B11" s="660" t="s">
        <v>714</v>
      </c>
      <c r="C11" s="665">
        <v>5600</v>
      </c>
      <c r="D11" s="658"/>
      <c r="E11" s="662"/>
      <c r="F11" s="666"/>
      <c r="G11" s="658"/>
      <c r="H11" s="662">
        <v>5600</v>
      </c>
      <c r="I11" s="663"/>
      <c r="J11" s="1"/>
    </row>
    <row r="12" spans="1:10" x14ac:dyDescent="0.25">
      <c r="A12" s="843" t="s">
        <v>597</v>
      </c>
      <c r="B12" s="660" t="s">
        <v>438</v>
      </c>
      <c r="C12" s="661">
        <v>115000</v>
      </c>
      <c r="D12" s="658"/>
      <c r="E12" s="662"/>
      <c r="F12" s="666"/>
      <c r="G12" s="658"/>
      <c r="H12" s="662"/>
      <c r="I12" s="663">
        <v>115000</v>
      </c>
      <c r="J12" s="1"/>
    </row>
    <row r="13" spans="1:10" x14ac:dyDescent="0.25">
      <c r="A13" s="664" t="s">
        <v>454</v>
      </c>
      <c r="B13" s="660" t="s">
        <v>460</v>
      </c>
      <c r="C13" s="665">
        <v>91000</v>
      </c>
      <c r="D13" s="658"/>
      <c r="E13" s="662"/>
      <c r="F13" s="666"/>
      <c r="G13" s="658"/>
      <c r="H13" s="662"/>
      <c r="I13" s="663">
        <v>91000</v>
      </c>
      <c r="J13" s="1"/>
    </row>
    <row r="14" spans="1:10" x14ac:dyDescent="0.25">
      <c r="A14" s="723" t="s">
        <v>439</v>
      </c>
      <c r="B14" s="660" t="s">
        <v>606</v>
      </c>
      <c r="C14" s="665">
        <v>150000</v>
      </c>
      <c r="D14" s="658"/>
      <c r="E14" s="662">
        <v>10000</v>
      </c>
      <c r="F14" s="666"/>
      <c r="G14" s="658"/>
      <c r="H14" s="662"/>
      <c r="I14" s="663">
        <v>140000</v>
      </c>
      <c r="J14" s="1"/>
    </row>
    <row r="15" spans="1:10" ht="30.75" x14ac:dyDescent="0.25">
      <c r="A15" s="984" t="s">
        <v>563</v>
      </c>
      <c r="B15" s="756" t="s">
        <v>687</v>
      </c>
      <c r="C15" s="665">
        <v>11681</v>
      </c>
      <c r="D15" s="658">
        <v>11681</v>
      </c>
      <c r="E15" s="662"/>
      <c r="F15" s="685"/>
      <c r="G15" s="661"/>
      <c r="H15" s="662"/>
      <c r="I15" s="663"/>
      <c r="J15" s="1"/>
    </row>
    <row r="16" spans="1:10" ht="15.75" x14ac:dyDescent="0.25">
      <c r="A16" s="986"/>
      <c r="B16" s="507" t="s">
        <v>686</v>
      </c>
      <c r="C16" s="665">
        <v>56700</v>
      </c>
      <c r="D16" s="658"/>
      <c r="E16" s="662"/>
      <c r="F16" s="685"/>
      <c r="G16" s="661"/>
      <c r="H16" s="662">
        <v>56700</v>
      </c>
      <c r="I16" s="663"/>
      <c r="J16" s="1"/>
    </row>
    <row r="17" spans="1:10" ht="15.75" x14ac:dyDescent="0.25">
      <c r="A17" s="986"/>
      <c r="B17" s="507" t="s">
        <v>712</v>
      </c>
      <c r="C17" s="665">
        <v>15046</v>
      </c>
      <c r="D17" s="658">
        <v>8319</v>
      </c>
      <c r="E17" s="662"/>
      <c r="F17" s="685"/>
      <c r="G17" s="661"/>
      <c r="H17" s="662"/>
      <c r="I17" s="663">
        <v>6727</v>
      </c>
      <c r="J17" s="1"/>
    </row>
    <row r="18" spans="1:10" ht="15.75" x14ac:dyDescent="0.25">
      <c r="A18" s="986"/>
      <c r="B18" s="507" t="s">
        <v>685</v>
      </c>
      <c r="C18" s="665">
        <v>9240</v>
      </c>
      <c r="D18" s="658"/>
      <c r="E18" s="662"/>
      <c r="F18" s="685"/>
      <c r="G18" s="661"/>
      <c r="H18" s="662"/>
      <c r="I18" s="663">
        <v>9240</v>
      </c>
      <c r="J18" s="1"/>
    </row>
    <row r="19" spans="1:10" ht="15.75" x14ac:dyDescent="0.25">
      <c r="A19" s="986"/>
      <c r="B19" s="507" t="s">
        <v>722</v>
      </c>
      <c r="C19" s="665">
        <v>3430</v>
      </c>
      <c r="D19" s="658"/>
      <c r="E19" s="662"/>
      <c r="F19" s="685"/>
      <c r="G19" s="661">
        <v>3430</v>
      </c>
      <c r="H19" s="662"/>
      <c r="I19" s="663"/>
      <c r="J19" s="1"/>
    </row>
    <row r="20" spans="1:10" ht="15.75" x14ac:dyDescent="0.25">
      <c r="A20" s="986"/>
      <c r="B20" s="507" t="s">
        <v>713</v>
      </c>
      <c r="C20" s="665">
        <v>84845</v>
      </c>
      <c r="D20" s="658"/>
      <c r="E20" s="662">
        <v>33000</v>
      </c>
      <c r="F20" s="685"/>
      <c r="G20" s="661">
        <f>1000+16000+27512</f>
        <v>44512</v>
      </c>
      <c r="H20" s="662">
        <v>3300</v>
      </c>
      <c r="I20" s="663">
        <v>4033</v>
      </c>
      <c r="J20" s="1"/>
    </row>
    <row r="21" spans="1:10" ht="15.75" x14ac:dyDescent="0.25">
      <c r="A21" s="986"/>
      <c r="B21" s="507" t="s">
        <v>684</v>
      </c>
      <c r="C21" s="661">
        <v>0</v>
      </c>
      <c r="D21" s="658"/>
      <c r="E21" s="662"/>
      <c r="F21" s="685"/>
      <c r="G21" s="661"/>
      <c r="H21" s="662"/>
      <c r="I21" s="663"/>
      <c r="J21" s="1"/>
    </row>
    <row r="22" spans="1:10" ht="15.75" x14ac:dyDescent="0.25">
      <c r="A22" s="986"/>
      <c r="B22" s="507" t="s">
        <v>671</v>
      </c>
      <c r="C22" s="661">
        <v>6879</v>
      </c>
      <c r="D22" s="658"/>
      <c r="E22" s="662"/>
      <c r="F22" s="685"/>
      <c r="G22" s="661">
        <v>6879</v>
      </c>
      <c r="H22" s="662"/>
      <c r="I22" s="663"/>
      <c r="J22" s="1"/>
    </row>
    <row r="23" spans="1:10" ht="15.75" x14ac:dyDescent="0.25">
      <c r="A23" s="985"/>
      <c r="B23" s="507" t="s">
        <v>666</v>
      </c>
      <c r="C23" s="661">
        <v>0</v>
      </c>
      <c r="D23" s="658"/>
      <c r="E23" s="662"/>
      <c r="F23" s="685"/>
      <c r="G23" s="661"/>
      <c r="H23" s="662"/>
      <c r="I23" s="663"/>
      <c r="J23" s="1"/>
    </row>
    <row r="24" spans="1:10" x14ac:dyDescent="0.25">
      <c r="A24" s="984" t="s">
        <v>444</v>
      </c>
      <c r="B24" s="660" t="s">
        <v>645</v>
      </c>
      <c r="C24" s="661">
        <v>0</v>
      </c>
      <c r="D24" s="658"/>
      <c r="E24" s="662"/>
      <c r="F24" s="666"/>
      <c r="G24" s="658"/>
      <c r="H24" s="662"/>
      <c r="I24" s="663"/>
      <c r="J24" s="1"/>
    </row>
    <row r="25" spans="1:10" x14ac:dyDescent="0.25">
      <c r="A25" s="986"/>
      <c r="B25" s="660" t="s">
        <v>708</v>
      </c>
      <c r="C25" s="661">
        <v>3200</v>
      </c>
      <c r="D25" s="658"/>
      <c r="E25" s="662"/>
      <c r="F25" s="666"/>
      <c r="G25" s="658">
        <v>3200</v>
      </c>
      <c r="H25" s="662"/>
      <c r="I25" s="663"/>
      <c r="J25" s="1"/>
    </row>
    <row r="26" spans="1:10" x14ac:dyDescent="0.25">
      <c r="A26" s="985"/>
      <c r="B26" s="660" t="s">
        <v>644</v>
      </c>
      <c r="C26" s="661">
        <v>17000</v>
      </c>
      <c r="D26" s="658"/>
      <c r="E26" s="662"/>
      <c r="F26" s="666"/>
      <c r="G26" s="658"/>
      <c r="H26" s="662">
        <v>17000</v>
      </c>
      <c r="I26" s="663"/>
      <c r="J26" s="1"/>
    </row>
    <row r="27" spans="1:10" x14ac:dyDescent="0.25">
      <c r="A27" s="984" t="s">
        <v>564</v>
      </c>
      <c r="B27" s="660" t="s">
        <v>638</v>
      </c>
      <c r="C27" s="661">
        <v>2470000</v>
      </c>
      <c r="D27" s="658">
        <v>1346695</v>
      </c>
      <c r="E27" s="662">
        <v>413305</v>
      </c>
      <c r="F27" s="666"/>
      <c r="G27" s="658"/>
      <c r="H27" s="662"/>
      <c r="I27" s="663">
        <v>710000</v>
      </c>
      <c r="J27" s="1"/>
    </row>
    <row r="28" spans="1:10" x14ac:dyDescent="0.25">
      <c r="A28" s="985"/>
      <c r="B28" s="660" t="s">
        <v>637</v>
      </c>
      <c r="C28" s="661">
        <v>0</v>
      </c>
      <c r="D28" s="658"/>
      <c r="E28" s="844"/>
      <c r="F28" s="666"/>
      <c r="G28" s="658"/>
      <c r="H28" s="662"/>
      <c r="I28" s="663"/>
      <c r="J28" s="1"/>
    </row>
    <row r="29" spans="1:10" x14ac:dyDescent="0.25">
      <c r="A29" s="984" t="s">
        <v>618</v>
      </c>
      <c r="B29" s="660" t="s">
        <v>698</v>
      </c>
      <c r="C29" s="661">
        <v>0</v>
      </c>
      <c r="D29" s="658"/>
      <c r="E29" s="844"/>
      <c r="F29" s="666"/>
      <c r="G29" s="658"/>
      <c r="H29" s="662"/>
      <c r="I29" s="663"/>
      <c r="J29" s="1"/>
    </row>
    <row r="30" spans="1:10" x14ac:dyDescent="0.25">
      <c r="A30" s="986"/>
      <c r="B30" s="660" t="s">
        <v>667</v>
      </c>
      <c r="C30" s="661">
        <v>12118</v>
      </c>
      <c r="D30" s="658"/>
      <c r="E30" s="844"/>
      <c r="F30" s="666"/>
      <c r="G30" s="658"/>
      <c r="H30" s="666">
        <v>2220</v>
      </c>
      <c r="I30" s="663">
        <v>9898</v>
      </c>
      <c r="J30" s="1"/>
    </row>
    <row r="31" spans="1:10" x14ac:dyDescent="0.25">
      <c r="A31" s="986"/>
      <c r="B31" s="660" t="s">
        <v>683</v>
      </c>
      <c r="C31" s="661">
        <v>0</v>
      </c>
      <c r="D31" s="658"/>
      <c r="E31" s="844"/>
      <c r="F31" s="666"/>
      <c r="G31" s="658"/>
      <c r="H31" s="666"/>
      <c r="I31" s="663"/>
      <c r="J31" s="1"/>
    </row>
    <row r="32" spans="1:10" x14ac:dyDescent="0.25">
      <c r="A32" s="986"/>
      <c r="B32" s="660" t="s">
        <v>626</v>
      </c>
      <c r="C32" s="661">
        <v>28000</v>
      </c>
      <c r="D32" s="658"/>
      <c r="E32" s="662"/>
      <c r="F32" s="666"/>
      <c r="G32" s="658"/>
      <c r="H32" s="666"/>
      <c r="I32" s="663">
        <v>28000</v>
      </c>
      <c r="J32" s="1"/>
    </row>
    <row r="33" spans="1:10" x14ac:dyDescent="0.25">
      <c r="A33" s="985"/>
      <c r="B33" s="660" t="s">
        <v>669</v>
      </c>
      <c r="C33" s="661">
        <v>7400</v>
      </c>
      <c r="D33" s="658"/>
      <c r="E33" s="662"/>
      <c r="F33" s="666"/>
      <c r="G33" s="658"/>
      <c r="H33" s="666">
        <v>7400</v>
      </c>
      <c r="I33" s="663"/>
      <c r="J33" s="1"/>
    </row>
    <row r="34" spans="1:10" x14ac:dyDescent="0.25">
      <c r="A34" s="984" t="s">
        <v>556</v>
      </c>
      <c r="B34" s="660" t="s">
        <v>357</v>
      </c>
      <c r="C34" s="661">
        <v>13800</v>
      </c>
      <c r="D34" s="658"/>
      <c r="E34" s="662"/>
      <c r="F34" s="666"/>
      <c r="G34" s="658">
        <v>13800</v>
      </c>
      <c r="H34" s="662"/>
      <c r="I34" s="663"/>
      <c r="J34" s="1"/>
    </row>
    <row r="35" spans="1:10" x14ac:dyDescent="0.25">
      <c r="A35" s="986"/>
      <c r="B35" s="668" t="s">
        <v>670</v>
      </c>
      <c r="C35" s="669">
        <v>21200</v>
      </c>
      <c r="D35" s="670"/>
      <c r="E35" s="671"/>
      <c r="F35" s="679">
        <v>15000</v>
      </c>
      <c r="G35" s="670"/>
      <c r="H35" s="671">
        <v>6200</v>
      </c>
      <c r="I35" s="680"/>
      <c r="J35" s="1"/>
    </row>
    <row r="36" spans="1:10" x14ac:dyDescent="0.25">
      <c r="A36" s="985"/>
      <c r="B36" s="668" t="s">
        <v>688</v>
      </c>
      <c r="C36" s="669">
        <v>3576</v>
      </c>
      <c r="D36" s="670"/>
      <c r="E36" s="671"/>
      <c r="F36" s="679"/>
      <c r="G36" s="670">
        <v>3576</v>
      </c>
      <c r="H36" s="671"/>
      <c r="I36" s="680"/>
      <c r="J36" s="1"/>
    </row>
    <row r="37" spans="1:10" ht="15.75" thickBot="1" x14ac:dyDescent="0.3">
      <c r="A37" s="667" t="s">
        <v>440</v>
      </c>
      <c r="B37" s="668" t="s">
        <v>441</v>
      </c>
      <c r="C37" s="669">
        <v>7502</v>
      </c>
      <c r="D37" s="670"/>
      <c r="E37" s="671"/>
      <c r="F37" s="679"/>
      <c r="G37" s="670"/>
      <c r="H37" s="671">
        <v>1880</v>
      </c>
      <c r="I37" s="680">
        <v>5622</v>
      </c>
      <c r="J37" s="1"/>
    </row>
    <row r="38" spans="1:10" ht="16.5" thickBot="1" x14ac:dyDescent="0.3">
      <c r="A38" s="987" t="s">
        <v>587</v>
      </c>
      <c r="B38" s="988"/>
      <c r="C38" s="672">
        <f>SUM(C39:C41)</f>
        <v>576500</v>
      </c>
      <c r="D38" s="673">
        <f>SUM(D39:D41)</f>
        <v>23305</v>
      </c>
      <c r="E38" s="674">
        <f>SUM(E39:E41)</f>
        <v>346695</v>
      </c>
      <c r="F38" s="691"/>
      <c r="G38" s="673">
        <f>SUM(G39:G41)</f>
        <v>206500</v>
      </c>
      <c r="H38" s="674">
        <f>SUM(H39:H41)</f>
        <v>0</v>
      </c>
      <c r="I38" s="691">
        <f>SUM(I39:I41)</f>
        <v>0</v>
      </c>
    </row>
    <row r="39" spans="1:10" x14ac:dyDescent="0.25">
      <c r="A39" s="989" t="s">
        <v>607</v>
      </c>
      <c r="B39" s="990"/>
      <c r="C39" s="675">
        <v>4500</v>
      </c>
      <c r="D39" s="712"/>
      <c r="E39" s="713"/>
      <c r="F39" s="714"/>
      <c r="G39" s="676">
        <v>4500</v>
      </c>
      <c r="H39" s="652"/>
      <c r="I39" s="653"/>
    </row>
    <row r="40" spans="1:10" x14ac:dyDescent="0.25">
      <c r="A40" s="991" t="s">
        <v>608</v>
      </c>
      <c r="B40" s="992"/>
      <c r="C40" s="677">
        <v>202000</v>
      </c>
      <c r="D40" s="658"/>
      <c r="E40" s="662"/>
      <c r="F40" s="715"/>
      <c r="G40" s="666">
        <v>202000</v>
      </c>
      <c r="H40" s="662"/>
      <c r="I40" s="663"/>
    </row>
    <row r="41" spans="1:10" ht="15.75" thickBot="1" x14ac:dyDescent="0.3">
      <c r="A41" s="993" t="s">
        <v>718</v>
      </c>
      <c r="B41" s="994"/>
      <c r="C41" s="678">
        <v>370000</v>
      </c>
      <c r="D41" s="716">
        <v>23305</v>
      </c>
      <c r="E41" s="717">
        <v>346695</v>
      </c>
      <c r="F41" s="718"/>
      <c r="G41" s="679"/>
      <c r="H41" s="671"/>
      <c r="I41" s="680"/>
    </row>
    <row r="42" spans="1:10" ht="18.75" thickBot="1" x14ac:dyDescent="0.3">
      <c r="A42" s="995" t="s">
        <v>600</v>
      </c>
      <c r="B42" s="996"/>
      <c r="C42" s="979">
        <f>C38+C6+C5</f>
        <v>24432369</v>
      </c>
      <c r="D42" s="688">
        <f t="shared" ref="D42:I42" si="1">D5+D6+D38</f>
        <v>1433800</v>
      </c>
      <c r="E42" s="689">
        <f t="shared" si="1"/>
        <v>803000</v>
      </c>
      <c r="F42" s="689">
        <f t="shared" si="1"/>
        <v>296432</v>
      </c>
      <c r="G42" s="690">
        <f>G5+G6+G38</f>
        <v>20542817</v>
      </c>
      <c r="H42" s="689">
        <f t="shared" si="1"/>
        <v>115600</v>
      </c>
      <c r="I42" s="845">
        <f t="shared" si="1"/>
        <v>1240720</v>
      </c>
    </row>
    <row r="43" spans="1:10" ht="18.75" thickBot="1" x14ac:dyDescent="0.3">
      <c r="A43" s="997"/>
      <c r="B43" s="998"/>
      <c r="C43" s="980"/>
      <c r="D43" s="981">
        <f>SUM(D42:I42)</f>
        <v>24432369</v>
      </c>
      <c r="E43" s="982"/>
      <c r="F43" s="982"/>
      <c r="G43" s="982"/>
      <c r="H43" s="982"/>
      <c r="I43" s="983"/>
    </row>
    <row r="44" spans="1:10" x14ac:dyDescent="0.25">
      <c r="A44" s="681"/>
      <c r="B44" s="682"/>
      <c r="C44" s="682"/>
      <c r="D44" s="846"/>
      <c r="E44" s="846"/>
      <c r="F44" s="846"/>
      <c r="G44" s="846"/>
      <c r="H44" s="846"/>
      <c r="I44" s="846"/>
    </row>
  </sheetData>
  <mergeCells count="21">
    <mergeCell ref="A5:B5"/>
    <mergeCell ref="A6:B6"/>
    <mergeCell ref="C42:C43"/>
    <mergeCell ref="D43:I43"/>
    <mergeCell ref="A27:A28"/>
    <mergeCell ref="A24:A26"/>
    <mergeCell ref="A29:A33"/>
    <mergeCell ref="A34:A36"/>
    <mergeCell ref="A8:A10"/>
    <mergeCell ref="A15:A23"/>
    <mergeCell ref="A38:B38"/>
    <mergeCell ref="A39:B39"/>
    <mergeCell ref="A40:B40"/>
    <mergeCell ref="A41:B41"/>
    <mergeCell ref="A42:B43"/>
    <mergeCell ref="A1:I1"/>
    <mergeCell ref="A2:B4"/>
    <mergeCell ref="C2:C4"/>
    <mergeCell ref="D2:I2"/>
    <mergeCell ref="D3:E3"/>
    <mergeCell ref="G3:I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4</vt:i4>
      </vt:variant>
    </vt:vector>
  </HeadingPairs>
  <TitlesOfParts>
    <vt:vector size="13" baseType="lpstr">
      <vt:lpstr>príjmy </vt:lpstr>
      <vt:lpstr>výdavky </vt:lpstr>
      <vt:lpstr>sumár </vt:lpstr>
      <vt:lpstr>pomocná tabuľka - príjmy 2013</vt:lpstr>
      <vt:lpstr>pomocná tabuľka - výdavky 2013</vt:lpstr>
      <vt:lpstr>pomocná tabuľka - sumár 2013</vt:lpstr>
      <vt:lpstr>investície</vt:lpstr>
      <vt:lpstr>Rozpočet celkový 2021</vt:lpstr>
      <vt:lpstr>zdroje financovania 2021</vt:lpstr>
      <vt:lpstr>'pomocná tabuľka - príjmy 2013'!Názvy_tlače</vt:lpstr>
      <vt:lpstr>'pomocná tabuľka - výdavky 2013'!Názvy_tlače</vt:lpstr>
      <vt:lpstr>'príjmy '!Názvy_tlače</vt:lpstr>
      <vt:lpstr>'výdavky 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Original HM</dc:creator>
  <cp:lastModifiedBy>kovacikova</cp:lastModifiedBy>
  <cp:lastPrinted>2021-11-16T09:46:34Z</cp:lastPrinted>
  <dcterms:created xsi:type="dcterms:W3CDTF">2013-01-26T12:47:58Z</dcterms:created>
  <dcterms:modified xsi:type="dcterms:W3CDTF">2021-11-16T10:11:45Z</dcterms:modified>
</cp:coreProperties>
</file>